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070" firstSheet="1" activeTab="1"/>
  </bookViews>
  <sheets>
    <sheet name="장부" sheetId="1" state="hidden" r:id="rId1"/>
    <sheet name="합계잔액시산표" sheetId="2" r:id="rId2"/>
    <sheet name="대차손익계산서" sheetId="3" r:id="rId3"/>
    <sheet name="현금흐름표" sheetId="4" r:id="rId4"/>
  </sheets>
  <externalReferences>
    <externalReference r:id="rId7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조홍순</author>
  </authors>
  <commentList>
    <comment ref="C11" authorId="0">
      <text>
        <r>
          <rPr>
            <b/>
            <sz val="9"/>
            <rFont val="돋움"/>
            <family val="3"/>
          </rPr>
          <t>부가세예수금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선수수익</t>
        </r>
      </text>
    </comment>
    <comment ref="C15" authorId="0">
      <text>
        <r>
          <rPr>
            <b/>
            <sz val="9"/>
            <rFont val="돋움"/>
            <family val="3"/>
          </rPr>
          <t>전기선수금중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수익대체액</t>
        </r>
      </text>
    </comment>
    <comment ref="C18" authorId="0">
      <text>
        <r>
          <rPr>
            <b/>
            <sz val="9"/>
            <rFont val="돋움"/>
            <family val="3"/>
          </rPr>
          <t>예수금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</t>
        </r>
        <r>
          <rPr>
            <b/>
            <sz val="9"/>
            <rFont val="Tahoma"/>
            <family val="2"/>
          </rPr>
          <t xml:space="preserve"> 4,277,560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선입금액</t>
        </r>
      </text>
    </comment>
    <comment ref="C20" authorId="0">
      <text>
        <r>
          <rPr>
            <b/>
            <sz val="9"/>
            <rFont val="돋움"/>
            <family val="3"/>
          </rPr>
          <t>임대수입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미수금</t>
        </r>
      </text>
    </comment>
    <comment ref="C22" authorId="0">
      <text>
        <r>
          <rPr>
            <b/>
            <sz val="9"/>
            <rFont val="돋움"/>
            <family val="3"/>
          </rPr>
          <t>부가세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대급금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예수금</t>
        </r>
      </text>
    </comment>
    <comment ref="C25" authorId="0">
      <text>
        <r>
          <rPr>
            <b/>
            <sz val="9"/>
            <rFont val="돋움"/>
            <family val="3"/>
          </rPr>
          <t>미수대체 및 연구비 예수금 64,000,000, 원천세예수 등 증가</t>
        </r>
      </text>
    </comment>
    <comment ref="C52" authorId="0">
      <text>
        <r>
          <rPr>
            <b/>
            <sz val="9"/>
            <rFont val="돋움"/>
            <family val="3"/>
          </rPr>
          <t>전기선수금중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수정대체액</t>
        </r>
      </text>
    </comment>
    <comment ref="C53" authorId="0">
      <text>
        <r>
          <rPr>
            <b/>
            <sz val="9"/>
            <rFont val="돋움"/>
            <family val="3"/>
          </rPr>
          <t>예수금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</t>
        </r>
        <r>
          <rPr>
            <b/>
            <sz val="9"/>
            <rFont val="Tahoma"/>
            <family val="2"/>
          </rPr>
          <t xml:space="preserve"> 4,277,560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기타입금</t>
        </r>
      </text>
    </comment>
    <comment ref="C129" authorId="0">
      <text>
        <r>
          <rPr>
            <b/>
            <sz val="9"/>
            <rFont val="돋움"/>
            <family val="3"/>
          </rPr>
          <t>당기 제세예수금증가액</t>
        </r>
      </text>
    </comment>
    <comment ref="C131" authorId="0">
      <text>
        <r>
          <rPr>
            <b/>
            <sz val="9"/>
            <rFont val="돋움"/>
            <family val="3"/>
          </rPr>
          <t>활동비 카드결재 미지급액</t>
        </r>
      </text>
    </comment>
    <comment ref="C132" authorId="0">
      <text>
        <r>
          <rPr>
            <b/>
            <sz val="9"/>
            <rFont val="돋움"/>
            <family val="3"/>
          </rPr>
          <t>카드결재 당기증가</t>
        </r>
      </text>
    </comment>
    <comment ref="C148" authorId="0">
      <text>
        <r>
          <rPr>
            <b/>
            <sz val="9"/>
            <rFont val="돋움"/>
            <family val="3"/>
          </rPr>
          <t>선급금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당기증가액</t>
        </r>
        <r>
          <rPr>
            <b/>
            <sz val="9"/>
            <rFont val="Tahoma"/>
            <family val="2"/>
          </rPr>
          <t xml:space="preserve"> 16,285,430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간접비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선급분</t>
        </r>
      </text>
    </comment>
    <comment ref="C154" authorId="0">
      <text>
        <r>
          <rPr>
            <b/>
            <sz val="9"/>
            <rFont val="돋움"/>
            <family val="3"/>
          </rPr>
          <t>미지급증가분</t>
        </r>
      </text>
    </comment>
    <comment ref="C162" authorId="0">
      <text>
        <r>
          <rPr>
            <b/>
            <sz val="9"/>
            <rFont val="돋움"/>
            <family val="3"/>
          </rPr>
          <t>당기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추계액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추가설정액</t>
        </r>
      </text>
    </comment>
  </commentList>
</comments>
</file>

<file path=xl/sharedStrings.xml><?xml version="1.0" encoding="utf-8"?>
<sst xmlns="http://schemas.openxmlformats.org/spreadsheetml/2006/main" count="1932" uniqueCount="763">
  <si>
    <t>거래일자</t>
  </si>
  <si>
    <t>전표번호</t>
  </si>
  <si>
    <t>적요</t>
  </si>
  <si>
    <t>입금액</t>
  </si>
  <si>
    <t>출금액</t>
  </si>
  <si>
    <t>2020.03.01</t>
  </si>
  <si>
    <t>(002-0055)</t>
  </si>
  <si>
    <t>전기이월 예금(성남)</t>
  </si>
  <si>
    <t>2020.03.21</t>
  </si>
  <si>
    <t>(041-0002)</t>
  </si>
  <si>
    <t>이자수익 신한 140-011-151748</t>
  </si>
  <si>
    <t>2020.06.20</t>
  </si>
  <si>
    <t>(040-0002)</t>
  </si>
  <si>
    <t>2020.07.10</t>
  </si>
  <si>
    <t>(009-0002)</t>
  </si>
  <si>
    <t>EMF학교기업 2020국고지원금 입금</t>
  </si>
  <si>
    <t>2020.07.15</t>
  </si>
  <si>
    <t>(041-0005)</t>
  </si>
  <si>
    <t>EMF학교기업 사업비 지급(국1~국10)</t>
  </si>
  <si>
    <t>2020.07.24</t>
  </si>
  <si>
    <t>(035-0003)</t>
  </si>
  <si>
    <t>EMF학교기업 사업비 지급(국11~국15)</t>
  </si>
  <si>
    <t>2020.07.31</t>
  </si>
  <si>
    <t>(008-0003)</t>
  </si>
  <si>
    <t>EMF학교기업 사업비지급(국16~국17)</t>
  </si>
  <si>
    <t>(008-0007)</t>
  </si>
  <si>
    <t>2020.08.20</t>
  </si>
  <si>
    <t>(004-0003)</t>
  </si>
  <si>
    <t>EMF학교기업 사업비지급(국18~국20)</t>
  </si>
  <si>
    <t>2020.08.25</t>
  </si>
  <si>
    <t>(007-0002)</t>
  </si>
  <si>
    <t>EMF학교기업 사업비지급(국21~국22)</t>
  </si>
  <si>
    <t>2020.09.10</t>
  </si>
  <si>
    <t>(001-0003)</t>
  </si>
  <si>
    <t>EMF학교기업 사업비지급(국23~국26)</t>
  </si>
  <si>
    <t>2020.09.19</t>
  </si>
  <si>
    <t>(001-0002)</t>
  </si>
  <si>
    <t>2020.09.25</t>
  </si>
  <si>
    <t>EMF학교기업 사업비 지급(국27~국34)</t>
  </si>
  <si>
    <t>2020.10.14</t>
  </si>
  <si>
    <t>(012-0002)</t>
  </si>
  <si>
    <t>EMF학교기업 사업비 지급 (국35~국36)</t>
  </si>
  <si>
    <t>(013-0001)</t>
  </si>
  <si>
    <t>EMF학교기업 수익사업분 지급(수42~수45)</t>
  </si>
  <si>
    <t>2020.10.19</t>
  </si>
  <si>
    <t>EMF학교기업 사업비 지급 (국37~국40)</t>
  </si>
  <si>
    <t>2020.10.23</t>
  </si>
  <si>
    <t>(026-0002)</t>
  </si>
  <si>
    <t>EMF학교기업 사업비 지급(국41~국42)</t>
  </si>
  <si>
    <t>2020.11.09</t>
  </si>
  <si>
    <t>(018-0002)</t>
  </si>
  <si>
    <t>EMF학교기업 사업비 지급(국43~국45)</t>
  </si>
  <si>
    <t>(018-0004)</t>
  </si>
  <si>
    <t>2020.11.24</t>
  </si>
  <si>
    <t>(087-0002)</t>
  </si>
  <si>
    <t>EMF학교기업 사업비 지급(국46~국47)</t>
  </si>
  <si>
    <t>(088-0001)</t>
  </si>
  <si>
    <t>EMF학교기업 대체(수익금-&gt;국고 (국48))</t>
  </si>
  <si>
    <t>2020.12.10</t>
  </si>
  <si>
    <t>(006-0002)</t>
  </si>
  <si>
    <t>EMF학교기업 사업비 지급 (국49~국56)</t>
  </si>
  <si>
    <t>2020.12.19</t>
  </si>
  <si>
    <t>(053-0002)</t>
  </si>
  <si>
    <t>2020.12.23</t>
  </si>
  <si>
    <t>(095-0002)</t>
  </si>
  <si>
    <t>EMF학교기업 사업비 지급(국57~국61)</t>
  </si>
  <si>
    <t>2021.01.11</t>
  </si>
  <si>
    <t>(011-0002)</t>
  </si>
  <si>
    <t>EMF학교기업 사업비 지급(국62~국64)</t>
  </si>
  <si>
    <t>2021.01.25</t>
  </si>
  <si>
    <t>(048-0002)</t>
  </si>
  <si>
    <t>EMF학교기업 사업비 지급(국65~국68)</t>
  </si>
  <si>
    <t>(049-0001)</t>
  </si>
  <si>
    <t>EMF학교기업 대응(지원금사업비) 지급(대4~대5)</t>
  </si>
  <si>
    <t>2021.02.10</t>
  </si>
  <si>
    <t>EMF학교기업 사업비 지급(국69~국72, 수58~수60)</t>
  </si>
  <si>
    <t>2021.02.25</t>
  </si>
  <si>
    <t>(014-0002)</t>
  </si>
  <si>
    <t>EMF학교기업 사업비 지급(국73~국83)</t>
  </si>
  <si>
    <t>(002-0053)</t>
  </si>
  <si>
    <t>2020.03.10</t>
  </si>
  <si>
    <t>(013-0003)</t>
  </si>
  <si>
    <t>EMF학교기업 수익사업분지급(수1~수4)</t>
  </si>
  <si>
    <t>EMF학교기업 2월 인건비 사대보험 예수처리</t>
  </si>
  <si>
    <t>2020.03.16</t>
  </si>
  <si>
    <t>(060-0003)</t>
  </si>
  <si>
    <t>EMF학교기업 3월 현금매출(1건)</t>
  </si>
  <si>
    <t>2020.03.17</t>
  </si>
  <si>
    <t>(019-0002)</t>
  </si>
  <si>
    <t>EMF학교기업 2월 신한법인카드값 예수처리</t>
  </si>
  <si>
    <t>이자수익 신한 140-011-151488</t>
  </si>
  <si>
    <t>2020.03.25</t>
  </si>
  <si>
    <t>(030-0004)</t>
  </si>
  <si>
    <t>EMF학교기업 수익사업분 지급(수5~수9)</t>
  </si>
  <si>
    <t>(031-0001)</t>
  </si>
  <si>
    <t>EMF학교기업 3월인건비 사대보험 및 카드값 예수</t>
  </si>
  <si>
    <t>2020.04.10</t>
  </si>
  <si>
    <t>(011-0003)</t>
  </si>
  <si>
    <t>EMF학교기업 수익사업분 지급(수10~수13)</t>
  </si>
  <si>
    <t>(012-0001)</t>
  </si>
  <si>
    <t>EMF학교기업 3월 인건비 사대보험 예수처리</t>
  </si>
  <si>
    <t>2020.04.13</t>
  </si>
  <si>
    <t>(020-0001)</t>
  </si>
  <si>
    <t>EMF학교기업 2020.04.13 국립원예특작과학원 인삼특작부 매출계산서 발행건</t>
  </si>
  <si>
    <t>2020.04.17</t>
  </si>
  <si>
    <t>(005-0002)</t>
  </si>
  <si>
    <t>EMF학교기업 3월 신한법인카드값 미지급금처리</t>
  </si>
  <si>
    <t>2020.04.24</t>
  </si>
  <si>
    <t>(026-0004)</t>
  </si>
  <si>
    <t>EMF학교기업 수익사업분 지급(수14~수22)</t>
  </si>
  <si>
    <t>(027-0001)</t>
  </si>
  <si>
    <t>EMF학교기업 4월 인건비 사대보험 및 카드값 예수</t>
  </si>
  <si>
    <t>(028-0001)</t>
  </si>
  <si>
    <t>EMF학교기업 4월 현금매출(1건)</t>
  </si>
  <si>
    <t>2020.05.07</t>
  </si>
  <si>
    <t>(003-0001)</t>
  </si>
  <si>
    <t>EMF학교기업 5월 현금매출(2건)</t>
  </si>
  <si>
    <t>(004-0001)</t>
  </si>
  <si>
    <t>EMF학교기업 4월 인건비 사대보험 예수처리</t>
  </si>
  <si>
    <t>2020.05.11</t>
  </si>
  <si>
    <t>(003-0003)</t>
  </si>
  <si>
    <t>EMF학교기업 수익사업분 지급(수23~수26)</t>
  </si>
  <si>
    <t>EMF학교기업 카드값 미지급금</t>
  </si>
  <si>
    <t>2020.05.18</t>
  </si>
  <si>
    <t>EMF학교기업 4월 신한법인카드값 미지급금처리</t>
  </si>
  <si>
    <t>2020.05.25</t>
  </si>
  <si>
    <t>(025-0002)</t>
  </si>
  <si>
    <t>EMF학교기업 수익사업분 지급(수27)</t>
  </si>
  <si>
    <t>(026-0001)</t>
  </si>
  <si>
    <t>EMF학교기업 5월 인건비 사대보험 예수</t>
  </si>
  <si>
    <t>2020.06.10</t>
  </si>
  <si>
    <t>(010-0002)</t>
  </si>
  <si>
    <t>EMF학교기업 5월 인건비 사대보험 예수처리</t>
  </si>
  <si>
    <t>2020.06.11</t>
  </si>
  <si>
    <t>EMF학교기업 2020.06.10 국립원예특작과학원 매출계산서 발행건</t>
  </si>
  <si>
    <t>2020.06.15</t>
  </si>
  <si>
    <t>(046-0001)</t>
  </si>
  <si>
    <t>EMF학교기업 2020.06.10 농촌진흥청 매출계산서 발행건</t>
  </si>
  <si>
    <t>2020.06.17</t>
  </si>
  <si>
    <t>EMF학교기업 5월 신한법인카드값 미지급금처리</t>
  </si>
  <si>
    <t>(039-0002)</t>
  </si>
  <si>
    <t>2020.06.25</t>
  </si>
  <si>
    <t>(014-0003)</t>
  </si>
  <si>
    <t>EMF학교기업 수익사업분 지급(수29)</t>
  </si>
  <si>
    <t>(015-0001)</t>
  </si>
  <si>
    <t>EMF학교기업 6월 인건비 사대보험 예수</t>
  </si>
  <si>
    <t>2020.06.26</t>
  </si>
  <si>
    <t>(014-0001)</t>
  </si>
  <si>
    <t>EMF학교기업 6월 현금매출(1건)</t>
  </si>
  <si>
    <t>(002-0002)</t>
  </si>
  <si>
    <t>EMF학교기업 수익사업분 지급(수30)</t>
  </si>
  <si>
    <t>EMF학교기업 6월 사대보험 예수처리</t>
  </si>
  <si>
    <t>(041-0006)</t>
  </si>
  <si>
    <t>(041-0008)</t>
  </si>
  <si>
    <t>(042-0003)</t>
  </si>
  <si>
    <t>EMF학교기업 수익사업분 지급(수28,수31~수32)</t>
  </si>
  <si>
    <t>(042-0004)</t>
  </si>
  <si>
    <t>EMF학교기업 수익사업분 지급(수28,수31~수32)-카드값미지급금</t>
  </si>
  <si>
    <t>(043-0003)</t>
  </si>
  <si>
    <t>EMF학교기업 세금계산서발행 수익-2020.07.13 (농촌친흥청)</t>
  </si>
  <si>
    <t>2020.07.17</t>
  </si>
  <si>
    <t>EMF학교기업 7월 카드매출(1건)</t>
  </si>
  <si>
    <t>(004-0002)</t>
  </si>
  <si>
    <t>EMF학교기업 신한법인카드 미지급금처리(6월)</t>
  </si>
  <si>
    <t>2020.07.22</t>
  </si>
  <si>
    <t>(006-0004)</t>
  </si>
  <si>
    <t>EMF학교기업 수익사업분 지급(수33,수(국13-이미경인건비(기타지원금사업비)))</t>
  </si>
  <si>
    <t>(006-0005)</t>
  </si>
  <si>
    <t>EMF학교기업 7월 현금매출(1건)</t>
  </si>
  <si>
    <t>(008-0004)</t>
  </si>
  <si>
    <t>EMF학교기업 세금계산서 발행 수익-2020.08.03 디스원(107,800,000원 중 53,900,000원분)</t>
  </si>
  <si>
    <t>(035-0004)</t>
  </si>
  <si>
    <t>(035-0006)</t>
  </si>
  <si>
    <t>(035-0008)</t>
  </si>
  <si>
    <t>(008-0005)</t>
  </si>
  <si>
    <t>(008-0006)</t>
  </si>
  <si>
    <t>(009-0003)</t>
  </si>
  <si>
    <t>EMF학교기업 수익사업분 지급(수34~수35)</t>
  </si>
  <si>
    <t>2020.08.06</t>
  </si>
  <si>
    <t>(001-0001)</t>
  </si>
  <si>
    <t>2020.08.10</t>
  </si>
  <si>
    <t>EMF학교기업 수익사업분 지급(수36~수37)</t>
  </si>
  <si>
    <t>EMF학교기업 7월 사대보험 예수처리</t>
  </si>
  <si>
    <t>2020.08.11</t>
  </si>
  <si>
    <t>(002-0003)</t>
  </si>
  <si>
    <t>EMF학교기업 8월 현금매출(1건)</t>
  </si>
  <si>
    <t>2020.08.18</t>
  </si>
  <si>
    <t>EMF학교기업 신한법인카드 미지급금처리(7월)</t>
  </si>
  <si>
    <t>2020.08.19</t>
  </si>
  <si>
    <t>(005-0005)</t>
  </si>
  <si>
    <t>EMF학교기업 1분기 부가세신고 환급</t>
  </si>
  <si>
    <t>(004-0004)</t>
  </si>
  <si>
    <t>(004-0006)</t>
  </si>
  <si>
    <t>EMF학교기업 사업비지급(국18~국20)-카드값 미지급금</t>
  </si>
  <si>
    <t>(007-0004)</t>
  </si>
  <si>
    <t>2020.08.26</t>
  </si>
  <si>
    <t>(095-0003)</t>
  </si>
  <si>
    <t>EMF학교기업 수익사업분 지급(수38~수39)</t>
  </si>
  <si>
    <t>(001-0004)</t>
  </si>
  <si>
    <t>(001-0007)</t>
  </si>
  <si>
    <t>EMF학교기업 사업비지급(국23~국26)-카드값 미지급금</t>
  </si>
  <si>
    <t>(002-0004)</t>
  </si>
  <si>
    <t>EMF학교기업 수익사업분 지급(수40~수41, 수(국22))</t>
  </si>
  <si>
    <t>(002-0006)</t>
  </si>
  <si>
    <t>EMF학교기업 수익사업분 지급(수40~수41, 수(국22)이미경 인건비 사대보험예수분)</t>
  </si>
  <si>
    <t>(003-0002)</t>
  </si>
  <si>
    <t>EMF학교기업 8월 사대보험 예수처리</t>
  </si>
  <si>
    <t>2020.09.16</t>
  </si>
  <si>
    <t>EMF학교기업 세금계산서발행 매출-2020.09.14 국민은행 인천논현지점</t>
  </si>
  <si>
    <t>2020.09.17</t>
  </si>
  <si>
    <t>EMF학교기업 8월 신한법인카드 미지급금 처리</t>
  </si>
  <si>
    <t>2020.09.18</t>
  </si>
  <si>
    <t>EMF학교기업 세금계산서발행 매출-2020.09.04 을지대학교</t>
  </si>
  <si>
    <t>2020.09.21</t>
  </si>
  <si>
    <t>EMF학교기업 9월 현금매출(34건)</t>
  </si>
  <si>
    <t>2020.09.23</t>
  </si>
  <si>
    <t>EMF학교기업 세금계산서발행 매출-2020.09.21 국민은행 인천논현지점</t>
  </si>
  <si>
    <t>(001-0006)</t>
  </si>
  <si>
    <t>EMF학교기업 사업비 지급(국27~국34)-미지급금,4대보험예수금(장혜원,신윤옥)</t>
  </si>
  <si>
    <t>(001-0008)</t>
  </si>
  <si>
    <t>EMF학교기업 사업비 지급(국27~국34)-이미경인건비</t>
  </si>
  <si>
    <t>(001-0010)</t>
  </si>
  <si>
    <t>EMF학교기업 사업비 지급(국27~국34)-이미경 사대보험예수금</t>
  </si>
  <si>
    <t>2020.09.28</t>
  </si>
  <si>
    <t>EMF학교기업 9월 카드매출(7건)</t>
  </si>
  <si>
    <t>2020.10.12</t>
  </si>
  <si>
    <t>(008-0002)</t>
  </si>
  <si>
    <t>EMF학교기업 10월 인건비 사대보험 예수처리</t>
  </si>
  <si>
    <t>(012-0004)</t>
  </si>
  <si>
    <t>(012-0006)</t>
  </si>
  <si>
    <t>(013-0002)</t>
  </si>
  <si>
    <t>(013-0006)</t>
  </si>
  <si>
    <t>EMF학교기업 수익사업분 지급(수46)</t>
  </si>
  <si>
    <t>EMF학교기업 전자세금계산서 매출(2020.10.19 디스원)</t>
  </si>
  <si>
    <t>(015-0002)</t>
  </si>
  <si>
    <t>EMF학교기업 9월 신한법인카드 미지급금 처리</t>
  </si>
  <si>
    <t>(026-0003)</t>
  </si>
  <si>
    <t>(027-0003)</t>
  </si>
  <si>
    <t>EMF학교기업 수익사업분 지급(수47)</t>
  </si>
  <si>
    <t>2020.10.26</t>
  </si>
  <si>
    <t>(074-0001)</t>
  </si>
  <si>
    <t>EMF학교기업 개인,카드매출(5건)</t>
  </si>
  <si>
    <t>2020.10.30</t>
  </si>
  <si>
    <t>EMF학교기업 전자세금계산서 매출(2020.10.29 4곳(을지))</t>
  </si>
  <si>
    <t>2020.11.02</t>
  </si>
  <si>
    <t>(022-0003)</t>
  </si>
  <si>
    <t>EMF학교기업 전자세금계산서 매출(2020.10.29 국립원예특작과학원)</t>
  </si>
  <si>
    <t>2020.11.03</t>
  </si>
  <si>
    <t>(005-0001)</t>
  </si>
  <si>
    <t>EMF학교기업 예수처리(공인인증서 갱신비용)</t>
  </si>
  <si>
    <t>2020.11.04</t>
  </si>
  <si>
    <t>(010-0003)</t>
  </si>
  <si>
    <t>EMF학교기업 2기예정 부가세 환급분</t>
  </si>
  <si>
    <t>(018-0005)</t>
  </si>
  <si>
    <t>(019-0004)</t>
  </si>
  <si>
    <t>EMF학교기업 수익사업분 지급(수48~수50)</t>
  </si>
  <si>
    <t>2020.11.10</t>
  </si>
  <si>
    <t>2020.11.17</t>
  </si>
  <si>
    <t>EMF학교기업 10월 신한법인카드 미지급금 처리</t>
  </si>
  <si>
    <t>2020.11.20</t>
  </si>
  <si>
    <t>EMF학교기업 전자세금계산서 매출(2020.11.13 농진청)</t>
  </si>
  <si>
    <t>(087-0003)</t>
  </si>
  <si>
    <t>(088-0002)</t>
  </si>
  <si>
    <t>2020.11.27</t>
  </si>
  <si>
    <t>EMF학교기업 카드매출(2건)</t>
  </si>
  <si>
    <t>(006-0006)</t>
  </si>
  <si>
    <t>(007-0003)</t>
  </si>
  <si>
    <t>EMF학교기업 수익사업분 지급(수51~수53)</t>
  </si>
  <si>
    <t>(007-0005)</t>
  </si>
  <si>
    <t>(008-0001)</t>
  </si>
  <si>
    <t>EMF학교기업 11월 인건비 사대보험 예수처리</t>
  </si>
  <si>
    <t>2020.12.11</t>
  </si>
  <si>
    <t>EMF학교기업 수익사업분 대체(수54)</t>
  </si>
  <si>
    <t>(016-0001)</t>
  </si>
  <si>
    <t>EMF학교기업 전자세금계산서 매출(2020.112.28 디스원)</t>
  </si>
  <si>
    <t>2020.12.16</t>
  </si>
  <si>
    <t>EMF학교기업 12월 개인,카드매출(2건)</t>
  </si>
  <si>
    <t>2020.12.17</t>
  </si>
  <si>
    <t>EMF학교기업 11월 신한법인카드 미지급금 처리</t>
  </si>
  <si>
    <t>(052-0002)</t>
  </si>
  <si>
    <t>2020.12.21</t>
  </si>
  <si>
    <t>(020-0003)</t>
  </si>
  <si>
    <t>EMF학교기업 전자세금계산서 매출(2020.12.21 농진청)</t>
  </si>
  <si>
    <t>(095-0004)</t>
  </si>
  <si>
    <t>(095-0007)</t>
  </si>
  <si>
    <t>2020.12.29</t>
  </si>
  <si>
    <t>EMF학교기업 전자세금계산서 매출(2020.12.29 농진청)</t>
  </si>
  <si>
    <t>(012-0003)</t>
  </si>
  <si>
    <t>EMF학교기업 수익사업분 지급(수55~수56)</t>
  </si>
  <si>
    <t>EMF학교기업 12월 인건비 사대보험 예수처리</t>
  </si>
  <si>
    <t>2021.01.18</t>
  </si>
  <si>
    <t>EMF학교기업 12월 신한법인카드 미지급금 처리</t>
  </si>
  <si>
    <t>2021.01.22</t>
  </si>
  <si>
    <t>(051-0003)</t>
  </si>
  <si>
    <t>EMF학교기업 전자세금계산서 매출(2021.01.21 국립원예특작과학원)</t>
  </si>
  <si>
    <t>(048-0005)</t>
  </si>
  <si>
    <t>(048-0006)</t>
  </si>
  <si>
    <t>(048-0008)</t>
  </si>
  <si>
    <t>(050-0001)</t>
  </si>
  <si>
    <t>EMF학교기업 1월 개인,카드매출(2건)</t>
  </si>
  <si>
    <t>2021.02.09</t>
  </si>
  <si>
    <t>EMF학교기업 2기 확정 부가세신고 환급금</t>
  </si>
  <si>
    <t>(012-0008)</t>
  </si>
  <si>
    <t>EMF학교기업 1월 인건비 사대보험 예수처리</t>
  </si>
  <si>
    <t>(014-0005)</t>
  </si>
  <si>
    <t>(014-0008)</t>
  </si>
  <si>
    <t>(016-0002)</t>
  </si>
  <si>
    <t>EMF학교기업 1월 신한법인카드 미지급금 처리</t>
  </si>
  <si>
    <t>(002-0054)</t>
  </si>
  <si>
    <t>(042-0001)</t>
  </si>
  <si>
    <t>이자수익 신한 140-011-151731</t>
  </si>
  <si>
    <t>(015-0003)</t>
  </si>
  <si>
    <t>EMF학교기업 대응(지원금사업비) 지급(대1)</t>
  </si>
  <si>
    <t>2021.01.19</t>
  </si>
  <si>
    <t>EMF학교기업 전자세금계산서 매출(2021.01.26 일원)</t>
  </si>
  <si>
    <t>EMF학교기업 전자세금계산서 매출(2020.12.30 퓨어)</t>
  </si>
  <si>
    <t>(049-0002)</t>
  </si>
  <si>
    <t>(049-0005)</t>
  </si>
  <si>
    <t>(014-0010)</t>
  </si>
  <si>
    <t>EMF학교기업 사업비 지급(국73~국83)-대6</t>
  </si>
  <si>
    <t>040-0003</t>
  </si>
  <si>
    <t>이자수익 신한 140-011-151488-법인세</t>
  </si>
  <si>
    <t>040-0004</t>
  </si>
  <si>
    <t>이자수익 신한 140-011-151488-지방세</t>
  </si>
  <si>
    <t>041-0003</t>
  </si>
  <si>
    <t>이자수익 신한 140-011-151748-법인세</t>
  </si>
  <si>
    <t>041-0004</t>
  </si>
  <si>
    <t>이자수익 신한 140-011-151748-지방세</t>
  </si>
  <si>
    <t>042-0002</t>
  </si>
  <si>
    <t>042-0003</t>
  </si>
  <si>
    <t>039-0003</t>
  </si>
  <si>
    <t>039-0004</t>
  </si>
  <si>
    <t>001-0003</t>
  </si>
  <si>
    <t>001-0004</t>
  </si>
  <si>
    <t>002-0003</t>
  </si>
  <si>
    <t>002-0004</t>
  </si>
  <si>
    <t>052-0003</t>
  </si>
  <si>
    <t>052-0004</t>
  </si>
  <si>
    <t>053-0003</t>
  </si>
  <si>
    <t>053-0004</t>
  </si>
  <si>
    <t>004-0007</t>
  </si>
  <si>
    <t>001-0005</t>
  </si>
  <si>
    <t>030-0003</t>
  </si>
  <si>
    <t>011-0002</t>
  </si>
  <si>
    <t>026-0003</t>
  </si>
  <si>
    <t>003-0002</t>
  </si>
  <si>
    <t>006-0003</t>
  </si>
  <si>
    <t>035-0002</t>
  </si>
  <si>
    <t>009-0002</t>
  </si>
  <si>
    <t>005-0001</t>
  </si>
  <si>
    <t>EMF학교기업 1분기 부가세신고 환급(1기예정)</t>
  </si>
  <si>
    <t>005-0003</t>
  </si>
  <si>
    <t>EMF학교기업 1분기 부가세신고 환급(1기확정)</t>
  </si>
  <si>
    <t>001-0002</t>
  </si>
  <si>
    <t>012-0003</t>
  </si>
  <si>
    <t>013-0005</t>
  </si>
  <si>
    <t>013-0002</t>
  </si>
  <si>
    <t>027-0002</t>
  </si>
  <si>
    <t>010-0001</t>
  </si>
  <si>
    <t>018-0003</t>
  </si>
  <si>
    <t>019-0002</t>
  </si>
  <si>
    <t>007-0002</t>
  </si>
  <si>
    <t>015-0002</t>
  </si>
  <si>
    <t>095-0003</t>
  </si>
  <si>
    <t>012-0002</t>
  </si>
  <si>
    <t>048-0003</t>
  </si>
  <si>
    <t>049-0004</t>
  </si>
  <si>
    <t>004-0002</t>
  </si>
  <si>
    <t>EMF학교기업 사업비 지급(국69~국72, 수58~수60)-국고 부가세</t>
  </si>
  <si>
    <t>012-0005</t>
  </si>
  <si>
    <t>EMF학교기업 사업비 지급(국69~국72, 수58~수60)-수익금 부가세</t>
  </si>
  <si>
    <t>014-0003</t>
  </si>
  <si>
    <t>003-0004</t>
  </si>
  <si>
    <t>074-0002</t>
  </si>
  <si>
    <t>011-0004</t>
  </si>
  <si>
    <t>009-0004</t>
  </si>
  <si>
    <t>050-0002</t>
  </si>
  <si>
    <t>004-0003</t>
  </si>
  <si>
    <t>010-0003</t>
  </si>
  <si>
    <t>006-0006</t>
  </si>
  <si>
    <t>035-0007</t>
  </si>
  <si>
    <t>EMF학교기업 사업비 지급(국11~국15)-장혜원7월 사대보험분</t>
  </si>
  <si>
    <t>007-0003</t>
  </si>
  <si>
    <t>002-0005</t>
  </si>
  <si>
    <t>EMF학교기업 수익사업분 지급(수40~수41, 수(국22)이미경 인건비 사대보험예</t>
  </si>
  <si>
    <t>003-0001</t>
  </si>
  <si>
    <t>EMF학교기업 사업비 지급(국27~국34)-9월 장혜원,신윤옥 사대보험 예수분</t>
  </si>
  <si>
    <t>001-0011</t>
  </si>
  <si>
    <t>026-0005</t>
  </si>
  <si>
    <t>005-0002</t>
  </si>
  <si>
    <t>011-0001</t>
  </si>
  <si>
    <t>007-0004</t>
  </si>
  <si>
    <t>008-0002</t>
  </si>
  <si>
    <t>095-0006</t>
  </si>
  <si>
    <t>013-0001</t>
  </si>
  <si>
    <t>048-0009</t>
  </si>
  <si>
    <t>013-0003</t>
  </si>
  <si>
    <t>060-0002</t>
  </si>
  <si>
    <t>020-0003</t>
  </si>
  <si>
    <t>028-0003</t>
  </si>
  <si>
    <t>003-0003</t>
  </si>
  <si>
    <t>046-0003</t>
  </si>
  <si>
    <t>043-0002</t>
  </si>
  <si>
    <t>계정과목</t>
  </si>
  <si>
    <t>부가세예수금</t>
  </si>
  <si>
    <t>EMF학교기업 세금계산서 발행 수익-2020.08.03 디스원(107,800,00</t>
  </si>
  <si>
    <t>002-0002</t>
  </si>
  <si>
    <t>005-0004</t>
  </si>
  <si>
    <t>014-0002</t>
  </si>
  <si>
    <t>074-0004</t>
  </si>
  <si>
    <t>026-0002</t>
  </si>
  <si>
    <t>022-0002</t>
  </si>
  <si>
    <t>010-0002</t>
  </si>
  <si>
    <t>016-0003</t>
  </si>
  <si>
    <t>020-0002</t>
  </si>
  <si>
    <t>051-0002</t>
  </si>
  <si>
    <t>050-0004</t>
  </si>
  <si>
    <t>004-0001</t>
  </si>
  <si>
    <t>기계기구</t>
  </si>
  <si>
    <t>지급수수료</t>
  </si>
  <si>
    <t>미지급금</t>
  </si>
  <si>
    <t>031-0003</t>
  </si>
  <si>
    <t>EMF학교기업 신한법인카드값 미지급금</t>
  </si>
  <si>
    <t>EMF학교기업 3월 신한법인카드값 예수처리</t>
  </si>
  <si>
    <t>027-0003</t>
  </si>
  <si>
    <t>012-0001</t>
  </si>
  <si>
    <t>007-0001</t>
  </si>
  <si>
    <t>041-0007</t>
  </si>
  <si>
    <t>042-0005</t>
  </si>
  <si>
    <t>035-0005</t>
  </si>
  <si>
    <t>008-0004</t>
  </si>
  <si>
    <t>006-0001</t>
  </si>
  <si>
    <t>004-0005</t>
  </si>
  <si>
    <t>001-0006</t>
  </si>
  <si>
    <t>001-0001</t>
  </si>
  <si>
    <t>001-0007</t>
  </si>
  <si>
    <t>015-0001</t>
  </si>
  <si>
    <t>026-0004</t>
  </si>
  <si>
    <t>018-0006</t>
  </si>
  <si>
    <t>009-0001</t>
  </si>
  <si>
    <t>087-0004</t>
  </si>
  <si>
    <t>006-0005</t>
  </si>
  <si>
    <t>026-0001</t>
  </si>
  <si>
    <t>095-0005</t>
  </si>
  <si>
    <t>048-0007</t>
  </si>
  <si>
    <t>012-0007</t>
  </si>
  <si>
    <t>014-0007</t>
  </si>
  <si>
    <t>016-0001</t>
  </si>
  <si>
    <t>예수금</t>
  </si>
  <si>
    <t>014-0001</t>
  </si>
  <si>
    <t>019-0001</t>
  </si>
  <si>
    <t>031-0002</t>
  </si>
  <si>
    <t>EMF학교기업 3월인건비 사대보험 예수</t>
  </si>
  <si>
    <t>EMF학교기업 4월 인건비 사대보험 예수</t>
  </si>
  <si>
    <t>008-0001</t>
  </si>
  <si>
    <t>014-0006</t>
  </si>
  <si>
    <t>019-0003</t>
  </si>
  <si>
    <t>퇴직급여충당금</t>
  </si>
  <si>
    <t>013-0004</t>
  </si>
  <si>
    <t>퇴직급여</t>
  </si>
  <si>
    <t>기타산학협력비</t>
  </si>
  <si>
    <t>030-0001</t>
  </si>
  <si>
    <t>025-0001</t>
  </si>
  <si>
    <t>EMF학교기업 수익사업분 지급(수29)-장혜원사대보험</t>
  </si>
  <si>
    <t>002-0001</t>
  </si>
  <si>
    <t>041-0001</t>
  </si>
  <si>
    <t>EMF학교기업 사업비 지급(국1~국10)-대체(국고에서 수익금계좌로)</t>
  </si>
  <si>
    <t>042-0001</t>
  </si>
  <si>
    <t>006-0002</t>
  </si>
  <si>
    <t>095-0001</t>
  </si>
  <si>
    <t>EMF학교기업 수익사업분 지급(수40~수41, 수(국22))-이미경인건비1,676</t>
  </si>
  <si>
    <t>001-0009</t>
  </si>
  <si>
    <t>027-0001</t>
  </si>
  <si>
    <t>048-0004</t>
  </si>
  <si>
    <t>049-0003</t>
  </si>
  <si>
    <t>012-0004</t>
  </si>
  <si>
    <t>014-0004</t>
  </si>
  <si>
    <t>기타지원금사업비</t>
  </si>
  <si>
    <t>030-0002</t>
  </si>
  <si>
    <t>EMF학교기업 수익사업분 지급(수5~수9)-이미경 인건비</t>
  </si>
  <si>
    <t>2020.04.24</t>
  </si>
  <si>
    <t>EMF학교기업 수익사업분 지급(수14~수22)-이미경 인건비</t>
  </si>
  <si>
    <t>EMF학교기업 수익사업분 지급(수14~수22)-이미경 소모품비</t>
  </si>
  <si>
    <t>025-0003</t>
  </si>
  <si>
    <t>EMF학교기업 수익사업분 지급(수27)-이미경 인건비</t>
  </si>
  <si>
    <t>EMF학교기업 수익사업분 지급(수29)-이미경인건비</t>
  </si>
  <si>
    <t>035-0001</t>
  </si>
  <si>
    <t>EMF학교기업 수익사업분 지급(수40~수41, 수(국22))-이미경 인건비</t>
  </si>
  <si>
    <t>018-0001</t>
  </si>
  <si>
    <t>087-0001</t>
  </si>
  <si>
    <t>2020.12.11</t>
  </si>
  <si>
    <t>EMF학교기업 대응(지원금사업비) 지급(대1~대3)</t>
  </si>
  <si>
    <t>048-0001</t>
  </si>
  <si>
    <t>014-0009</t>
  </si>
  <si>
    <t>기타운영외비용</t>
  </si>
  <si>
    <t>005-0006</t>
  </si>
  <si>
    <t>001-0012</t>
  </si>
  <si>
    <t>EMF학교기업 사업비 지급(국27~국34)-물류유통비추가액</t>
  </si>
  <si>
    <t>008-0003</t>
  </si>
  <si>
    <t>060-0001</t>
  </si>
  <si>
    <t>기타산학협력수익</t>
  </si>
  <si>
    <t>028-0002</t>
  </si>
  <si>
    <t>046-0002</t>
  </si>
  <si>
    <t>043-0001</t>
  </si>
  <si>
    <t>095-0002</t>
  </si>
  <si>
    <t>074-0003</t>
  </si>
  <si>
    <t>022-0001</t>
  </si>
  <si>
    <t>016-0002</t>
  </si>
  <si>
    <t>020-0001</t>
  </si>
  <si>
    <t>051-0001</t>
  </si>
  <si>
    <t>050-0003</t>
  </si>
  <si>
    <t>010-0004</t>
  </si>
  <si>
    <t>011-0003</t>
  </si>
  <si>
    <t>004-0004</t>
  </si>
  <si>
    <t>기타지원금수익</t>
  </si>
  <si>
    <t>EMF학교기업 R&amp;D사업비(이미경) 잔액 선수수익</t>
  </si>
  <si>
    <t>040-0001</t>
  </si>
  <si>
    <t>이자수익</t>
  </si>
  <si>
    <t>042-0004</t>
  </si>
  <si>
    <t>2020.06.20</t>
  </si>
  <si>
    <t>039-0001</t>
  </si>
  <si>
    <t>052-0001</t>
  </si>
  <si>
    <t>053-0001</t>
  </si>
  <si>
    <t>선급법인세</t>
  </si>
  <si>
    <t>기계기구</t>
  </si>
  <si>
    <t>부가세대급금</t>
  </si>
  <si>
    <t>예수금</t>
  </si>
  <si>
    <t>2020.03.01</t>
  </si>
  <si>
    <t>001-0001</t>
  </si>
  <si>
    <t>선수수익</t>
  </si>
  <si>
    <t>EMF학교기업 R&amp;D사업비(이미경) 잔액 선수수익</t>
  </si>
  <si>
    <t>2020.03.25</t>
  </si>
  <si>
    <t>030-0005</t>
  </si>
  <si>
    <t>EMF학교기업 수익사업분 지급(수5~수9)</t>
  </si>
  <si>
    <t>현금성자산(예금)</t>
  </si>
  <si>
    <t>기타지원금수익</t>
  </si>
  <si>
    <t>이자수익</t>
  </si>
  <si>
    <t>기타운영외수익</t>
  </si>
  <si>
    <t>기타산학협력비</t>
  </si>
  <si>
    <t>기타지원금사업비</t>
  </si>
  <si>
    <t>지급수수료</t>
  </si>
  <si>
    <t>기타운영외비용</t>
  </si>
  <si>
    <t>합 계 잔 액 시 산 표</t>
  </si>
  <si>
    <t>을지대학교산학협력단(EMF학교기업)</t>
  </si>
  <si>
    <t>(단위 : 원)</t>
  </si>
  <si>
    <t>차변</t>
  </si>
  <si>
    <t>계 정 과 목</t>
  </si>
  <si>
    <t>대변</t>
  </si>
  <si>
    <t>잔   액</t>
  </si>
  <si>
    <t>합   계</t>
  </si>
  <si>
    <t>미수금</t>
  </si>
  <si>
    <t>선급금</t>
  </si>
  <si>
    <t>감가상각 누계액</t>
  </si>
  <si>
    <t>선수수익</t>
  </si>
  <si>
    <t>미처분잉여금</t>
  </si>
  <si>
    <t>감가상각비</t>
  </si>
  <si>
    <t>2020년 3월1일부터 2021년 2월 28일까지</t>
  </si>
  <si>
    <t>퇴직급여</t>
  </si>
  <si>
    <t>손 익 계 산 서</t>
  </si>
  <si>
    <t>전기</t>
  </si>
  <si>
    <t>당기</t>
  </si>
  <si>
    <t>계정과목</t>
  </si>
  <si>
    <t>합  계</t>
  </si>
  <si>
    <t>당기운영차익</t>
  </si>
  <si>
    <t>대 차 대 조 표</t>
  </si>
  <si>
    <t>합    계</t>
  </si>
  <si>
    <t>(기간 : 2020.03.01~2021.02.28)</t>
  </si>
  <si>
    <t>(2021.02.28현재)</t>
  </si>
  <si>
    <t>현  금  흐  름  표</t>
  </si>
  <si>
    <t>을지대학교산학협력단(EMF 학교기업)</t>
  </si>
  <si>
    <t>(단위 : 원)</t>
  </si>
  <si>
    <r>
      <t>과 목</t>
    </r>
    <r>
      <rPr>
        <sz val="9.5"/>
        <color indexed="8"/>
        <rFont val="한양중고딕"/>
        <family val="3"/>
      </rPr>
      <t>(</t>
    </r>
    <r>
      <rPr>
        <sz val="9.5"/>
        <color indexed="8"/>
        <rFont val="맑은 고딕"/>
        <family val="3"/>
      </rPr>
      <t>관</t>
    </r>
    <r>
      <rPr>
        <sz val="9.5"/>
        <color indexed="8"/>
        <rFont val="한양중고딕"/>
        <family val="3"/>
      </rPr>
      <t xml:space="preserve">, </t>
    </r>
    <r>
      <rPr>
        <sz val="9.5"/>
        <color indexed="8"/>
        <rFont val="맑은 고딕"/>
        <family val="3"/>
      </rPr>
      <t>항</t>
    </r>
    <r>
      <rPr>
        <sz val="9.5"/>
        <color indexed="8"/>
        <rFont val="한양중고딕"/>
        <family val="3"/>
      </rPr>
      <t xml:space="preserve">, </t>
    </r>
    <r>
      <rPr>
        <sz val="9.5"/>
        <color indexed="8"/>
        <rFont val="맑은 고딕"/>
        <family val="3"/>
      </rPr>
      <t>목</t>
    </r>
    <r>
      <rPr>
        <sz val="9.5"/>
        <color indexed="8"/>
        <rFont val="한양중고딕"/>
        <family val="3"/>
      </rPr>
      <t>)</t>
    </r>
  </si>
  <si>
    <r>
      <t>(</t>
    </r>
    <r>
      <rPr>
        <sz val="8"/>
        <color indexed="8"/>
        <rFont val="맑은 고딕"/>
        <family val="3"/>
      </rPr>
      <t>운영계산서</t>
    </r>
    <r>
      <rPr>
        <sz val="8"/>
        <color indexed="8"/>
        <rFont val="신명 신명조"/>
        <family val="3"/>
      </rPr>
      <t>)</t>
    </r>
  </si>
  <si>
    <r>
      <t>(</t>
    </r>
    <r>
      <rPr>
        <sz val="8"/>
        <color indexed="8"/>
        <rFont val="맑은 고딕"/>
        <family val="3"/>
      </rPr>
      <t>자산</t>
    </r>
    <r>
      <rPr>
        <sz val="8"/>
        <color indexed="8"/>
        <rFont val="신명 신명조"/>
        <family val="3"/>
      </rPr>
      <t>,</t>
    </r>
    <r>
      <rPr>
        <sz val="8"/>
        <color indexed="8"/>
        <rFont val="맑은 고딕"/>
        <family val="3"/>
      </rPr>
      <t>부채증감</t>
    </r>
    <r>
      <rPr>
        <sz val="8"/>
        <color indexed="8"/>
        <rFont val="신명 신명조"/>
        <family val="3"/>
      </rPr>
      <t>)</t>
    </r>
  </si>
  <si>
    <r>
      <t>(</t>
    </r>
    <r>
      <rPr>
        <sz val="8"/>
        <color indexed="8"/>
        <rFont val="맑은 고딕"/>
        <family val="3"/>
      </rPr>
      <t>비고</t>
    </r>
    <r>
      <rPr>
        <sz val="8"/>
        <color indexed="8"/>
        <rFont val="신명 신명조"/>
        <family val="3"/>
      </rPr>
      <t>)</t>
    </r>
  </si>
  <si>
    <r>
      <t>2019</t>
    </r>
    <r>
      <rPr>
        <sz val="9.5"/>
        <color indexed="8"/>
        <rFont val="맑은 고딕"/>
        <family val="3"/>
      </rPr>
      <t>회계연도</t>
    </r>
  </si>
  <si>
    <t>Ⅰ.현금유입액</t>
  </si>
  <si>
    <t>1.운영활동으로인한현금유입액</t>
  </si>
  <si>
    <t/>
  </si>
  <si>
    <t>(합 계)</t>
  </si>
  <si>
    <t>1)산학협력수익현금유입액</t>
  </si>
  <si>
    <t>(1)연구수익</t>
  </si>
  <si>
    <t xml:space="preserve">   가.정부연구수익</t>
  </si>
  <si>
    <t xml:space="preserve">   나.산업체연구수익</t>
  </si>
  <si>
    <t>(2)교육운영수익</t>
  </si>
  <si>
    <t xml:space="preserve">   가.교육운영수익</t>
  </si>
  <si>
    <t>(3)지식재산권수익</t>
  </si>
  <si>
    <t xml:space="preserve">   가.지식재산권실시수익</t>
  </si>
  <si>
    <t xml:space="preserve">   나.지식재산권양도수익</t>
  </si>
  <si>
    <t>(4)설비자산사용료수익</t>
  </si>
  <si>
    <t xml:space="preserve">   가.설비자산사용료수익</t>
  </si>
  <si>
    <t>나.임대료수익</t>
  </si>
  <si>
    <t>(5)기타산학협력수익</t>
  </si>
  <si>
    <t xml:space="preserve">   가.기타산학협력수익</t>
  </si>
  <si>
    <t>2)지원금수익현금유입액</t>
  </si>
  <si>
    <t>(3)기타지원금수익</t>
  </si>
  <si>
    <t xml:space="preserve">   가.기타지원금수익</t>
  </si>
  <si>
    <t>3)간접비수익현금유입액</t>
  </si>
  <si>
    <t>(1)산학협력수익</t>
  </si>
  <si>
    <t xml:space="preserve">   가.산학협력연구수익</t>
  </si>
  <si>
    <t xml:space="preserve">   나.교육운영수익</t>
  </si>
  <si>
    <t>(2)지원금수익</t>
  </si>
  <si>
    <t xml:space="preserve">   가.연구수익</t>
  </si>
  <si>
    <t xml:space="preserve">   다.기타지원금수익</t>
  </si>
  <si>
    <t>4)전입및기부금수익현금유입액</t>
  </si>
  <si>
    <t>(1)전입금수익</t>
  </si>
  <si>
    <t xml:space="preserve">   가.학교법인전입금</t>
  </si>
  <si>
    <t xml:space="preserve">   나.학교회계전입금</t>
  </si>
  <si>
    <t xml:space="preserve">   다.학교기업전입금</t>
  </si>
  <si>
    <t xml:space="preserve">   라.기타전입금</t>
  </si>
  <si>
    <t>(2)기부금수익</t>
  </si>
  <si>
    <t xml:space="preserve">   가.일반기부금</t>
  </si>
  <si>
    <t xml:space="preserve">   나.지정기부금</t>
  </si>
  <si>
    <t>5)운영외수익현금유입액</t>
  </si>
  <si>
    <t>(1)운영외수익</t>
  </si>
  <si>
    <t xml:space="preserve">   가.이자수익</t>
  </si>
  <si>
    <t xml:space="preserve">   나.배당금수익</t>
  </si>
  <si>
    <t xml:space="preserve">   라.유가증권처분이익</t>
  </si>
  <si>
    <t xml:space="preserve">   마.기타운영외수익</t>
  </si>
  <si>
    <t>2.투자활동으로인한현금유입액</t>
  </si>
  <si>
    <t>1)투자자산수입</t>
  </si>
  <si>
    <t>(1)장기금융상품인출</t>
  </si>
  <si>
    <t>(2)장기투자금융자산매각대</t>
  </si>
  <si>
    <t>(3)출자금회수</t>
  </si>
  <si>
    <t>(4)기타투자자산수입</t>
  </si>
  <si>
    <t>2)유형자산매각대</t>
  </si>
  <si>
    <t>(1)토지매각대</t>
  </si>
  <si>
    <t>(2)건물매각대</t>
  </si>
  <si>
    <t>(3)구축물매각대</t>
  </si>
  <si>
    <t>(4)기계기구매각대</t>
  </si>
  <si>
    <t>4)기타비유동자산수입</t>
  </si>
  <si>
    <t>(1)연구기금인출수입</t>
  </si>
  <si>
    <t>(2)건축기금인출수입</t>
  </si>
  <si>
    <t>(3)장학기금인출수입</t>
  </si>
  <si>
    <t>(4)기타기금인출수입</t>
  </si>
  <si>
    <t>(5)보증금수입</t>
  </si>
  <si>
    <t>(6)기타비유동자산수입</t>
  </si>
  <si>
    <t>3.재무활동으로인한현금유입액</t>
  </si>
  <si>
    <t>1)부채의차입</t>
  </si>
  <si>
    <t>(1)임대보증금의증가</t>
  </si>
  <si>
    <t>(2)기타고정부채의증가</t>
  </si>
  <si>
    <t>2)기본금의조달</t>
  </si>
  <si>
    <t>(1)출연기본금의증가</t>
  </si>
  <si>
    <t>과목(관,항,목)</t>
  </si>
  <si>
    <t>Ⅱ.현금유출액</t>
  </si>
  <si>
    <t>1.운영활동으로인한현금유출액</t>
  </si>
  <si>
    <t>1)산학협력비현금유출액</t>
  </si>
  <si>
    <t>(1)산학협력연구비</t>
  </si>
  <si>
    <t xml:space="preserve">   가.인건비</t>
  </si>
  <si>
    <t xml:space="preserve">   나.학생인건비</t>
  </si>
  <si>
    <t xml:space="preserve">   다.연구장비․재료비</t>
  </si>
  <si>
    <t xml:space="preserve">   라.연구활동비</t>
  </si>
  <si>
    <t xml:space="preserve">   마.연구수당</t>
  </si>
  <si>
    <t xml:space="preserve">   바.위탁연구개발비</t>
  </si>
  <si>
    <t>(2)교육운영비</t>
  </si>
  <si>
    <t xml:space="preserve">   나.교육과정개발비</t>
  </si>
  <si>
    <t xml:space="preserve">   다.장학금</t>
  </si>
  <si>
    <t xml:space="preserve">   라.실험실습비</t>
  </si>
  <si>
    <t xml:space="preserve">   마.기타교육운영비</t>
  </si>
  <si>
    <t>(3)지식재산권비용</t>
  </si>
  <si>
    <t xml:space="preserve">   가.지식재산권실시․양도비</t>
  </si>
  <si>
    <t xml:space="preserve">   나.산학협력보상금</t>
  </si>
  <si>
    <t>(4)학교시설사용료</t>
  </si>
  <si>
    <t xml:space="preserve">   가.학교시설사용료</t>
  </si>
  <si>
    <t>(5)기타산학협력비</t>
  </si>
  <si>
    <t xml:space="preserve">   가.기타산학협력비</t>
  </si>
  <si>
    <t>2)지원금사업비현금유출액</t>
  </si>
  <si>
    <t>(1)연구비</t>
  </si>
  <si>
    <t>(3)기타지원금사업비</t>
  </si>
  <si>
    <t xml:space="preserve">   가.기타지원금사업비</t>
  </si>
  <si>
    <t>3)간접비사업비현금유출액</t>
  </si>
  <si>
    <t>(1)인력지원비</t>
  </si>
  <si>
    <t xml:space="preserve">  가.인건비</t>
  </si>
  <si>
    <t xml:space="preserve">   나.연구개발능률성과급</t>
  </si>
  <si>
    <t>(2)연구지원비</t>
  </si>
  <si>
    <t xml:space="preserve">   가.기관공통지원경비</t>
  </si>
  <si>
    <t xml:space="preserve">   나.사업단또는연구단운영비</t>
  </si>
  <si>
    <t xml:space="preserve">   다.연구실안전관리비</t>
  </si>
  <si>
    <t xml:space="preserve">   라.연구보안관리비</t>
  </si>
  <si>
    <t xml:space="preserve">   마.연구윤리활동비</t>
  </si>
  <si>
    <t xml:space="preserve">   바.연구개발준비금</t>
  </si>
  <si>
    <t xml:space="preserve">   사.대학연구활동지원금</t>
  </si>
  <si>
    <t>(3)성과활용지원비</t>
  </si>
  <si>
    <t xml:space="preserve">   가.과학문화활동비</t>
  </si>
  <si>
    <t xml:space="preserve">   나.지식재산권출원․등록비</t>
  </si>
  <si>
    <t>(4)기타지원비</t>
  </si>
  <si>
    <t xml:space="preserve">   가.기타지원비</t>
  </si>
  <si>
    <t>4)일반관리비현금유출액</t>
  </si>
  <si>
    <t>(1)일반관리비</t>
  </si>
  <si>
    <t xml:space="preserve">   나.일반제경비</t>
  </si>
  <si>
    <t>5)운영외비용현금유출액</t>
  </si>
  <si>
    <t>(1)운영외비용</t>
  </si>
  <si>
    <t xml:space="preserve">   가.전기오류수정손실</t>
  </si>
  <si>
    <t xml:space="preserve">   나.기타운영외비용</t>
  </si>
  <si>
    <t>6)학교회계전출금현금유출액</t>
  </si>
  <si>
    <t>(1)학교회계전출금</t>
  </si>
  <si>
    <t>가.학교회계전출금</t>
  </si>
  <si>
    <t>2.투자활동으로인한현금유출액</t>
  </si>
  <si>
    <t>1)투자자산지출</t>
  </si>
  <si>
    <t>(1)장기금융상품증가</t>
  </si>
  <si>
    <t>(2)장기투자금융자산취득지출</t>
  </si>
  <si>
    <t>(3)출자금투자지출</t>
  </si>
  <si>
    <t>(4)단기금융상품투자지출</t>
  </si>
  <si>
    <t>2)유형자산취득지출</t>
  </si>
  <si>
    <t>(2)건물취득</t>
  </si>
  <si>
    <t>(3)구축물취득</t>
  </si>
  <si>
    <t>(4)기계기구취득</t>
  </si>
  <si>
    <t>(5)집기비품취득</t>
  </si>
  <si>
    <t>(6)차량운반구취득</t>
  </si>
  <si>
    <t>(7)건설중인자산취득</t>
  </si>
  <si>
    <t>(8)기타유형자산취득</t>
  </si>
  <si>
    <t>3)무형자산취득지출</t>
  </si>
  <si>
    <t>(1)지식재산권취득</t>
  </si>
  <si>
    <t>(2)개발비취득</t>
  </si>
  <si>
    <t>(3)기타무형자산취득</t>
  </si>
  <si>
    <t>4)기타비유동자산지출</t>
  </si>
  <si>
    <t>(1)연구기금적립지출</t>
  </si>
  <si>
    <t>(2)건축기금적립지출</t>
  </si>
  <si>
    <t>(3)장학기금적립지출</t>
  </si>
  <si>
    <t>(4)기타기금적립지출</t>
  </si>
  <si>
    <t>(5)보증금지출</t>
  </si>
  <si>
    <t>(6)기타비유동자산지출</t>
  </si>
  <si>
    <t>3.재무활동으로인한현금유출액</t>
  </si>
  <si>
    <t>1)부채상환</t>
  </si>
  <si>
    <t>(1)임대보증금감소</t>
  </si>
  <si>
    <t>(2)기타비유동부채감소</t>
  </si>
  <si>
    <t>2)기본금반환</t>
  </si>
  <si>
    <t>(1)출연기본금감소</t>
  </si>
  <si>
    <t>Ⅲ.현금의증감</t>
  </si>
  <si>
    <t>Ⅳ.기초의현금</t>
  </si>
  <si>
    <t>Ⅴ.기말의현금</t>
  </si>
  <si>
    <t>미수금</t>
  </si>
  <si>
    <t>선급금</t>
  </si>
  <si>
    <t>선급법인세</t>
  </si>
  <si>
    <t>부가세대급금</t>
  </si>
  <si>
    <t>미지급금</t>
  </si>
  <si>
    <t>예수금</t>
  </si>
  <si>
    <t>퇴직금여충당금</t>
  </si>
  <si>
    <t>부가세예수금</t>
  </si>
  <si>
    <t>이월금</t>
  </si>
  <si>
    <t>수익</t>
  </si>
  <si>
    <t>비용</t>
  </si>
  <si>
    <t>미지급</t>
  </si>
  <si>
    <t>기계기구</t>
  </si>
  <si>
    <t>잔액</t>
  </si>
  <si>
    <t>부가세대급금</t>
  </si>
  <si>
    <t>부가세예수금</t>
  </si>
  <si>
    <t>퇴직금</t>
  </si>
  <si>
    <t>2021.02.28</t>
  </si>
  <si>
    <t>선급법인세</t>
  </si>
  <si>
    <t>001-0013</t>
  </si>
  <si>
    <t>EMF학교기업 전기이월 차액조정</t>
  </si>
  <si>
    <t>030-0006</t>
  </si>
  <si>
    <t>EMF학교기업 전기이월 차액조정-예수금</t>
  </si>
  <si>
    <t>기타운영외수익</t>
  </si>
  <si>
    <t>014-0011</t>
  </si>
  <si>
    <t>EMF학교기업 사업비 지급(국73~국83,대6)</t>
  </si>
  <si>
    <t>부가세대급금</t>
  </si>
  <si>
    <t>006-0004</t>
  </si>
  <si>
    <t>EMF학교기업 전기이월 차액조정-부가세대급금</t>
  </si>
  <si>
    <t>EMF학교기업 전기이월 차액조정-부가세예수금</t>
  </si>
  <si>
    <t>(당기 : 2020년 3월 01일 부터 2021년 2월 29일까지)</t>
  </si>
  <si>
    <r>
      <t>2020</t>
    </r>
    <r>
      <rPr>
        <sz val="9.5"/>
        <color indexed="8"/>
        <rFont val="맑은 고딕"/>
        <family val="3"/>
      </rPr>
      <t>회계연도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</si>
</sst>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\ _ "/>
    <numFmt numFmtId="177" formatCode="#,##0_ "/>
    <numFmt numFmtId="178" formatCode="_(* #,##0_);_(* \(#,##0\);_(* &quot;-&quot;_);_(@_)"/>
    <numFmt numFmtId="179" formatCode="#,##0_);\(#,##0\)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10"/>
      <color rgb="FF000000"/>
      <name val="굴림"/>
      <family val="3"/>
    </font>
    <font>
      <b/>
      <sz val="9"/>
      <color rgb="FF000000"/>
      <name val="굴림체"/>
      <family val="3"/>
    </font>
    <font>
      <sz val="9"/>
      <color rgb="FF000000"/>
      <name val="굴림체"/>
      <family val="3"/>
    </font>
    <font>
      <sz val="8"/>
      <name val="돋움"/>
      <family val="3"/>
    </font>
    <font>
      <sz val="8"/>
      <name val="맑은 고딕"/>
      <family val="3"/>
    </font>
    <font>
      <sz val="10"/>
      <color indexed="8"/>
      <name val="굴림"/>
      <family val="3"/>
    </font>
    <font>
      <b/>
      <sz val="16"/>
      <name val="돋움"/>
      <family val="3"/>
    </font>
    <font>
      <sz val="9"/>
      <name val="돋움"/>
      <family val="3"/>
    </font>
    <font>
      <sz val="10"/>
      <name val="돋움"/>
      <family val="3"/>
    </font>
    <font>
      <sz val="11"/>
      <color rgb="FF000000"/>
      <name val="맑은 고딕"/>
      <family val="3"/>
    </font>
    <font>
      <sz val="10"/>
      <color rgb="FF000000"/>
      <name val="굴림체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b/>
      <u val="single"/>
      <sz val="14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체"/>
      <family val="3"/>
    </font>
    <font>
      <b/>
      <u val="single"/>
      <sz val="20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sz val="9.5"/>
      <color rgb="FF000000"/>
      <name val="Calibri"/>
      <family val="3"/>
      <scheme val="minor"/>
    </font>
    <font>
      <sz val="9.5"/>
      <color indexed="8"/>
      <name val="한양중고딕"/>
      <family val="3"/>
    </font>
    <font>
      <sz val="9.5"/>
      <color indexed="8"/>
      <name val="맑은 고딕"/>
      <family val="3"/>
    </font>
    <font>
      <sz val="8"/>
      <color rgb="FF000000"/>
      <name val="신명 신명조"/>
      <family val="3"/>
    </font>
    <font>
      <sz val="8"/>
      <color indexed="8"/>
      <name val="맑은 고딕"/>
      <family val="3"/>
    </font>
    <font>
      <sz val="8"/>
      <color indexed="8"/>
      <name val="신명 신명조"/>
      <family val="3"/>
    </font>
    <font>
      <sz val="9.5"/>
      <color rgb="FF000000"/>
      <name val="한양중고딕"/>
      <family val="3"/>
    </font>
    <font>
      <b/>
      <sz val="9.5"/>
      <color rgb="FF000000"/>
      <name val="Calibri"/>
      <family val="3"/>
      <scheme val="minor"/>
    </font>
    <font>
      <b/>
      <sz val="9.8"/>
      <color rgb="FF000000"/>
      <name val="Calibri"/>
      <family val="3"/>
      <scheme val="minor"/>
    </font>
    <font>
      <sz val="9.8"/>
      <color rgb="FF000000"/>
      <name val="Calibri"/>
      <family val="3"/>
      <scheme val="minor"/>
    </font>
    <font>
      <b/>
      <sz val="9.5"/>
      <color rgb="FF000000"/>
      <name val="신명 신명조"/>
      <family val="3"/>
    </font>
    <font>
      <sz val="9.5"/>
      <color rgb="FF000000"/>
      <name val="신명 신명조"/>
      <family val="3"/>
    </font>
    <font>
      <sz val="9.6"/>
      <color rgb="FF000000"/>
      <name val="Calibri"/>
      <family val="3"/>
      <scheme val="minor"/>
    </font>
    <font>
      <b/>
      <sz val="9.6"/>
      <color rgb="FF000000"/>
      <name val="신명 신명조"/>
      <family val="3"/>
    </font>
    <font>
      <sz val="9.6"/>
      <color rgb="FF000000"/>
      <name val="신명 신명조"/>
      <family val="3"/>
    </font>
    <font>
      <b/>
      <sz val="9"/>
      <name val="돋움"/>
      <family val="3"/>
    </font>
    <font>
      <b/>
      <sz val="9"/>
      <name val="Tahoma"/>
      <family val="2"/>
    </font>
    <font>
      <sz val="9.5"/>
      <name val="신명 신명조"/>
      <family val="3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/>
      <top style="double">
        <color rgb="FF000000"/>
      </top>
      <bottom style="hair">
        <color rgb="FF000000"/>
      </bottom>
    </border>
    <border>
      <left style="thin"/>
      <right style="thin"/>
      <top style="double">
        <color rgb="FF000000"/>
      </top>
      <bottom style="hair">
        <color rgb="FF000000"/>
      </bottom>
    </border>
    <border>
      <left/>
      <right style="thin">
        <color rgb="FF000000"/>
      </right>
      <top style="double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/>
      <right style="thin"/>
      <top style="double"/>
      <bottom style="medium"/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/>
      <right style="thin"/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tted">
        <color indexed="8"/>
      </bottom>
    </border>
    <border>
      <left/>
      <right style="thin">
        <color indexed="8"/>
      </right>
      <top style="thin">
        <color indexed="8"/>
      </top>
      <bottom style="dotted">
        <color indexed="8"/>
      </bottom>
    </border>
    <border>
      <left style="medium"/>
      <right style="thin"/>
      <top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10" fillId="0" borderId="0">
      <alignment/>
      <protection/>
    </xf>
    <xf numFmtId="178" fontId="10" fillId="0" borderId="0" applyFont="0" applyFill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41" fontId="0" fillId="0" borderId="0" xfId="20" applyFont="1" applyAlignment="1">
      <alignment/>
    </xf>
    <xf numFmtId="41" fontId="0" fillId="0" borderId="0" xfId="20" applyFont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1" fontId="0" fillId="0" borderId="0" xfId="0" applyNumberFormat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1" fontId="12" fillId="0" borderId="0" xfId="20" applyFont="1" applyAlignment="1">
      <alignment horizontal="center" vertical="center"/>
    </xf>
    <xf numFmtId="0" fontId="12" fillId="0" borderId="0" xfId="21" applyFont="1" applyAlignment="1">
      <alignment horizontal="center" vertical="center"/>
      <protection/>
    </xf>
    <xf numFmtId="41" fontId="5" fillId="0" borderId="0" xfId="20" applyFont="1" applyAlignment="1" applyProtection="1">
      <alignment/>
      <protection locked="0"/>
    </xf>
    <xf numFmtId="0" fontId="12" fillId="0" borderId="2" xfId="21" applyFont="1" applyBorder="1" applyAlignment="1">
      <alignment vertical="center"/>
      <protection/>
    </xf>
    <xf numFmtId="41" fontId="12" fillId="0" borderId="2" xfId="20" applyFont="1" applyBorder="1" applyAlignment="1">
      <alignment vertical="center"/>
    </xf>
    <xf numFmtId="41" fontId="12" fillId="0" borderId="2" xfId="20" applyFont="1" applyBorder="1" applyAlignment="1">
      <alignment horizontal="right" vertical="center"/>
    </xf>
    <xf numFmtId="41" fontId="13" fillId="0" borderId="3" xfId="20" applyFont="1" applyBorder="1" applyAlignment="1">
      <alignment horizontal="center" vertical="center"/>
    </xf>
    <xf numFmtId="0" fontId="13" fillId="0" borderId="4" xfId="21" applyFont="1" applyBorder="1" applyAlignment="1">
      <alignment horizontal="center" vertical="center"/>
      <protection/>
    </xf>
    <xf numFmtId="41" fontId="13" fillId="0" borderId="5" xfId="20" applyFont="1" applyBorder="1" applyAlignment="1">
      <alignment horizontal="center" vertical="center"/>
    </xf>
    <xf numFmtId="41" fontId="13" fillId="0" borderId="6" xfId="20" applyFont="1" applyBorder="1" applyAlignment="1">
      <alignment horizontal="center" vertical="center"/>
    </xf>
    <xf numFmtId="41" fontId="14" fillId="0" borderId="1" xfId="2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1" fontId="15" fillId="0" borderId="1" xfId="20" applyFont="1" applyBorder="1" applyAlignment="1">
      <alignment horizontal="right" vertical="center" wrapText="1"/>
    </xf>
    <xf numFmtId="41" fontId="15" fillId="0" borderId="1" xfId="20" applyFont="1" applyBorder="1" applyAlignment="1">
      <alignment horizontal="right" vertical="center"/>
    </xf>
    <xf numFmtId="41" fontId="16" fillId="0" borderId="1" xfId="2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1" fontId="17" fillId="0" borderId="1" xfId="20" applyFont="1" applyBorder="1" applyAlignment="1">
      <alignment horizontal="right" vertical="center" wrapText="1"/>
    </xf>
    <xf numFmtId="41" fontId="17" fillId="0" borderId="1" xfId="20" applyFont="1" applyBorder="1" applyAlignment="1">
      <alignment horizontal="right" vertical="center"/>
    </xf>
    <xf numFmtId="41" fontId="16" fillId="0" borderId="1" xfId="20" applyFont="1" applyFill="1" applyBorder="1" applyAlignment="1">
      <alignment vertical="center"/>
    </xf>
    <xf numFmtId="41" fontId="17" fillId="0" borderId="1" xfId="20" applyFont="1" applyFill="1" applyBorder="1" applyAlignment="1">
      <alignment horizontal="right" vertical="center" wrapText="1"/>
    </xf>
    <xf numFmtId="41" fontId="17" fillId="0" borderId="1" xfId="20" applyFont="1" applyFill="1" applyBorder="1" applyAlignment="1">
      <alignment horizontal="right" vertical="center"/>
    </xf>
    <xf numFmtId="41" fontId="1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3" fillId="0" borderId="1" xfId="20" applyNumberFormat="1" applyFont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41" fontId="17" fillId="0" borderId="1" xfId="0" applyNumberFormat="1" applyFont="1" applyBorder="1" applyAlignment="1">
      <alignment horizontal="right" vertical="center"/>
    </xf>
    <xf numFmtId="41" fontId="14" fillId="0" borderId="1" xfId="20" applyNumberFormat="1" applyFont="1" applyBorder="1" applyAlignment="1">
      <alignment vertical="center"/>
    </xf>
    <xf numFmtId="41" fontId="15" fillId="0" borderId="1" xfId="0" applyNumberFormat="1" applyFont="1" applyBorder="1" applyAlignment="1">
      <alignment horizontal="right" vertical="center" wrapText="1"/>
    </xf>
    <xf numFmtId="41" fontId="16" fillId="0" borderId="1" xfId="20" applyNumberFormat="1" applyFont="1" applyBorder="1" applyAlignment="1">
      <alignment vertical="center"/>
    </xf>
    <xf numFmtId="41" fontId="17" fillId="0" borderId="1" xfId="0" applyNumberFormat="1" applyFont="1" applyBorder="1" applyAlignment="1">
      <alignment horizontal="right" vertical="center" wrapText="1"/>
    </xf>
    <xf numFmtId="41" fontId="17" fillId="0" borderId="1" xfId="20" applyNumberFormat="1" applyFont="1" applyBorder="1" applyAlignment="1">
      <alignment horizontal="right" vertical="center"/>
    </xf>
    <xf numFmtId="41" fontId="15" fillId="0" borderId="1" xfId="0" applyNumberFormat="1" applyFont="1" applyBorder="1" applyAlignment="1">
      <alignment horizontal="right" vertical="center"/>
    </xf>
    <xf numFmtId="41" fontId="16" fillId="0" borderId="1" xfId="20" applyNumberFormat="1" applyFont="1" applyFill="1" applyBorder="1" applyAlignment="1">
      <alignment vertical="center"/>
    </xf>
    <xf numFmtId="41" fontId="14" fillId="0" borderId="1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177" fontId="0" fillId="0" borderId="0" xfId="20" applyNumberFormat="1" applyFont="1" applyAlignment="1">
      <alignment/>
    </xf>
    <xf numFmtId="177" fontId="0" fillId="0" borderId="0" xfId="20" applyNumberFormat="1" applyFont="1" applyAlignment="1">
      <alignment horizontal="right"/>
    </xf>
    <xf numFmtId="0" fontId="0" fillId="0" borderId="0" xfId="0" applyAlignment="1">
      <alignment horizontal="center"/>
    </xf>
    <xf numFmtId="177" fontId="19" fillId="0" borderId="7" xfId="20" applyNumberFormat="1" applyFont="1" applyBorder="1" applyAlignment="1">
      <alignment horizontal="center" vertical="center"/>
    </xf>
    <xf numFmtId="177" fontId="3" fillId="0" borderId="8" xfId="2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77" fontId="19" fillId="0" borderId="9" xfId="2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7" fontId="0" fillId="0" borderId="0" xfId="20" applyNumberFormat="1" applyFont="1" applyAlignment="1">
      <alignment vertical="center"/>
    </xf>
    <xf numFmtId="177" fontId="0" fillId="0" borderId="0" xfId="2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41" fontId="20" fillId="0" borderId="10" xfId="20" applyNumberFormat="1" applyFont="1" applyBorder="1" applyAlignment="1">
      <alignment horizontal="right" vertical="center" wrapText="1"/>
    </xf>
    <xf numFmtId="41" fontId="19" fillId="0" borderId="12" xfId="20" applyNumberFormat="1" applyFont="1" applyBorder="1" applyAlignment="1">
      <alignment horizontal="right" vertical="center"/>
    </xf>
    <xf numFmtId="41" fontId="19" fillId="0" borderId="1" xfId="20" applyNumberFormat="1" applyFont="1" applyBorder="1" applyAlignment="1">
      <alignment horizontal="right" vertical="center"/>
    </xf>
    <xf numFmtId="41" fontId="19" fillId="0" borderId="13" xfId="20" applyNumberFormat="1" applyFont="1" applyBorder="1" applyAlignment="1">
      <alignment vertical="center"/>
    </xf>
    <xf numFmtId="41" fontId="0" fillId="0" borderId="14" xfId="20" applyNumberFormat="1" applyFont="1" applyBorder="1" applyAlignment="1">
      <alignment vertical="center"/>
    </xf>
    <xf numFmtId="41" fontId="0" fillId="0" borderId="15" xfId="20" applyNumberFormat="1" applyFont="1" applyBorder="1" applyAlignment="1">
      <alignment vertical="center"/>
    </xf>
    <xf numFmtId="41" fontId="19" fillId="0" borderId="15" xfId="20" applyNumberFormat="1" applyFont="1" applyBorder="1" applyAlignment="1">
      <alignment horizontal="right" vertical="center"/>
    </xf>
    <xf numFmtId="41" fontId="19" fillId="0" borderId="11" xfId="20" applyNumberFormat="1" applyFont="1" applyBorder="1" applyAlignment="1">
      <alignment horizontal="right" vertical="center"/>
    </xf>
    <xf numFmtId="41" fontId="19" fillId="0" borderId="16" xfId="20" applyNumberFormat="1" applyFont="1" applyBorder="1" applyAlignment="1">
      <alignment vertical="center"/>
    </xf>
    <xf numFmtId="41" fontId="0" fillId="0" borderId="13" xfId="20" applyNumberFormat="1" applyFont="1" applyBorder="1" applyAlignment="1">
      <alignment horizontal="right" vertical="center"/>
    </xf>
    <xf numFmtId="41" fontId="0" fillId="0" borderId="11" xfId="20" applyNumberFormat="1" applyFont="1" applyBorder="1" applyAlignment="1">
      <alignment horizontal="right" vertical="center"/>
    </xf>
    <xf numFmtId="41" fontId="19" fillId="0" borderId="16" xfId="20" applyNumberFormat="1" applyFont="1" applyBorder="1" applyAlignment="1">
      <alignment horizontal="right" vertical="center"/>
    </xf>
    <xf numFmtId="0" fontId="0" fillId="0" borderId="17" xfId="21" applyFont="1" applyBorder="1">
      <alignment/>
      <protection/>
    </xf>
    <xf numFmtId="0" fontId="22" fillId="0" borderId="17" xfId="21" applyFont="1" applyBorder="1">
      <alignment/>
      <protection/>
    </xf>
    <xf numFmtId="0" fontId="0" fillId="0" borderId="17" xfId="21" applyFont="1" applyBorder="1" applyAlignment="1">
      <alignment horizontal="right"/>
      <protection/>
    </xf>
    <xf numFmtId="0" fontId="23" fillId="0" borderId="18" xfId="21" applyFont="1" applyBorder="1" applyAlignment="1">
      <alignment horizontal="center" vertical="center" wrapText="1"/>
      <protection/>
    </xf>
    <xf numFmtId="178" fontId="26" fillId="0" borderId="18" xfId="22" applyFont="1" applyBorder="1" applyAlignment="1">
      <alignment horizontal="center" vertical="center" wrapText="1"/>
    </xf>
    <xf numFmtId="178" fontId="26" fillId="0" borderId="18" xfId="22" applyFont="1" applyFill="1" applyBorder="1" applyAlignment="1">
      <alignment horizontal="center" vertical="center" wrapText="1"/>
    </xf>
    <xf numFmtId="178" fontId="29" fillId="0" borderId="18" xfId="22" applyFont="1" applyBorder="1" applyAlignment="1">
      <alignment horizontal="center" vertical="center" wrapText="1"/>
    </xf>
    <xf numFmtId="0" fontId="30" fillId="0" borderId="19" xfId="21" applyFont="1" applyBorder="1" applyAlignment="1">
      <alignment horizontal="justify" vertical="center" wrapText="1"/>
      <protection/>
    </xf>
    <xf numFmtId="178" fontId="31" fillId="0" borderId="20" xfId="22" applyFont="1" applyBorder="1" applyAlignment="1">
      <alignment horizontal="right" vertical="center" wrapText="1"/>
    </xf>
    <xf numFmtId="178" fontId="31" fillId="0" borderId="21" xfId="22" applyFont="1" applyFill="1" applyBorder="1" applyAlignment="1">
      <alignment vertical="center" wrapText="1"/>
    </xf>
    <xf numFmtId="178" fontId="32" fillId="0" borderId="21" xfId="22" applyFont="1" applyBorder="1" applyAlignment="1">
      <alignment vertical="center" wrapText="1"/>
    </xf>
    <xf numFmtId="178" fontId="33" fillId="0" borderId="22" xfId="22" applyFont="1" applyBorder="1" applyAlignment="1">
      <alignment horizontal="right" vertical="center" wrapText="1"/>
    </xf>
    <xf numFmtId="0" fontId="33" fillId="0" borderId="23" xfId="21" applyFont="1" applyBorder="1" applyAlignment="1">
      <alignment horizontal="justify" vertical="center" wrapText="1"/>
      <protection/>
    </xf>
    <xf numFmtId="178" fontId="32" fillId="0" borderId="24" xfId="22" applyFont="1" applyBorder="1" applyAlignment="1">
      <alignment horizontal="center" vertical="center" wrapText="1"/>
    </xf>
    <xf numFmtId="178" fontId="32" fillId="0" borderId="25" xfId="22" applyFont="1" applyFill="1" applyBorder="1" applyAlignment="1">
      <alignment vertical="center" wrapText="1"/>
    </xf>
    <xf numFmtId="178" fontId="32" fillId="0" borderId="25" xfId="22" applyFont="1" applyBorder="1" applyAlignment="1">
      <alignment vertical="center" wrapText="1"/>
    </xf>
    <xf numFmtId="178" fontId="33" fillId="0" borderId="26" xfId="22" applyFont="1" applyBorder="1" applyAlignment="1">
      <alignment horizontal="right" vertical="center" wrapText="1"/>
    </xf>
    <xf numFmtId="0" fontId="32" fillId="0" borderId="23" xfId="21" applyFont="1" applyBorder="1" applyAlignment="1">
      <alignment horizontal="justify" vertical="center" wrapText="1"/>
      <protection/>
    </xf>
    <xf numFmtId="178" fontId="26" fillId="0" borderId="23" xfId="22" applyFont="1" applyBorder="1" applyAlignment="1">
      <alignment horizontal="center" vertical="center" wrapText="1"/>
    </xf>
    <xf numFmtId="178" fontId="26" fillId="0" borderId="23" xfId="22" applyFont="1" applyFill="1" applyBorder="1" applyAlignment="1">
      <alignment horizontal="center" vertical="center" wrapText="1"/>
    </xf>
    <xf numFmtId="178" fontId="33" fillId="0" borderId="23" xfId="22" applyFont="1" applyBorder="1" applyAlignment="1">
      <alignment horizontal="right" vertical="center" wrapText="1"/>
    </xf>
    <xf numFmtId="178" fontId="32" fillId="0" borderId="23" xfId="22" applyFont="1" applyFill="1" applyBorder="1" applyAlignment="1">
      <alignment horizontal="right" vertical="center" wrapText="1"/>
    </xf>
    <xf numFmtId="178" fontId="32" fillId="0" borderId="23" xfId="22" applyFont="1" applyBorder="1" applyAlignment="1">
      <alignment horizontal="right" vertical="center" wrapText="1"/>
    </xf>
    <xf numFmtId="0" fontId="34" fillId="0" borderId="23" xfId="21" applyFont="1" applyBorder="1" applyAlignment="1">
      <alignment horizontal="justify" vertical="center" wrapText="1"/>
      <protection/>
    </xf>
    <xf numFmtId="178" fontId="34" fillId="0" borderId="23" xfId="22" applyFont="1" applyBorder="1" applyAlignment="1">
      <alignment horizontal="right" vertical="center" wrapText="1"/>
    </xf>
    <xf numFmtId="178" fontId="34" fillId="0" borderId="23" xfId="22" applyFont="1" applyFill="1" applyBorder="1" applyAlignment="1">
      <alignment horizontal="right" vertical="center" wrapText="1"/>
    </xf>
    <xf numFmtId="178" fontId="32" fillId="0" borderId="23" xfId="22" applyFont="1" applyBorder="1" applyAlignment="1">
      <alignment horizontal="justify" vertical="center" wrapText="1"/>
    </xf>
    <xf numFmtId="0" fontId="23" fillId="3" borderId="23" xfId="21" applyFont="1" applyFill="1" applyBorder="1" applyAlignment="1">
      <alignment horizontal="justify" vertical="center" wrapText="1"/>
      <protection/>
    </xf>
    <xf numFmtId="178" fontId="32" fillId="3" borderId="23" xfId="22" applyFont="1" applyFill="1" applyBorder="1" applyAlignment="1">
      <alignment horizontal="right" vertical="center" wrapText="1"/>
    </xf>
    <xf numFmtId="178" fontId="34" fillId="3" borderId="23" xfId="22" applyFont="1" applyFill="1" applyBorder="1" applyAlignment="1">
      <alignment horizontal="right" vertical="center" wrapText="1"/>
    </xf>
    <xf numFmtId="0" fontId="23" fillId="0" borderId="23" xfId="21" applyFont="1" applyBorder="1" applyAlignment="1">
      <alignment horizontal="justify" vertical="center" wrapText="1"/>
      <protection/>
    </xf>
    <xf numFmtId="178" fontId="32" fillId="0" borderId="23" xfId="22" applyFont="1" applyFill="1" applyBorder="1" applyAlignment="1">
      <alignment horizontal="justify" vertical="center" wrapText="1"/>
    </xf>
    <xf numFmtId="178" fontId="32" fillId="0" borderId="23" xfId="22" applyFont="1" applyBorder="1" applyAlignment="1">
      <alignment horizontal="center" vertical="center" wrapText="1"/>
    </xf>
    <xf numFmtId="0" fontId="34" fillId="3" borderId="23" xfId="21" applyFont="1" applyFill="1" applyBorder="1" applyAlignment="1">
      <alignment horizontal="justify" vertical="center" wrapText="1"/>
      <protection/>
    </xf>
    <xf numFmtId="178" fontId="32" fillId="3" borderId="23" xfId="22" applyFont="1" applyFill="1" applyBorder="1" applyAlignment="1">
      <alignment horizontal="justify" vertical="center" wrapText="1"/>
    </xf>
    <xf numFmtId="178" fontId="34" fillId="4" borderId="23" xfId="22" applyFont="1" applyFill="1" applyBorder="1" applyAlignment="1">
      <alignment horizontal="right" vertical="center" wrapText="1"/>
    </xf>
    <xf numFmtId="178" fontId="32" fillId="0" borderId="23" xfId="22" applyFont="1" applyFill="1" applyBorder="1" applyAlignment="1">
      <alignment horizontal="center" vertical="center" wrapText="1"/>
    </xf>
    <xf numFmtId="178" fontId="34" fillId="2" borderId="23" xfId="22" applyFont="1" applyFill="1" applyBorder="1" applyAlignment="1">
      <alignment horizontal="right" vertical="center" wrapText="1"/>
    </xf>
    <xf numFmtId="178" fontId="32" fillId="0" borderId="24" xfId="22" applyFont="1" applyBorder="1" applyAlignment="1">
      <alignment horizontal="right" vertical="center" wrapText="1"/>
    </xf>
    <xf numFmtId="178" fontId="32" fillId="3" borderId="24" xfId="22" applyFont="1" applyFill="1" applyBorder="1" applyAlignment="1">
      <alignment horizontal="right" vertical="center" wrapText="1"/>
    </xf>
    <xf numFmtId="0" fontId="33" fillId="3" borderId="23" xfId="21" applyFont="1" applyFill="1" applyBorder="1" applyAlignment="1">
      <alignment horizontal="justify" vertical="center" wrapText="1"/>
      <protection/>
    </xf>
    <xf numFmtId="178" fontId="33" fillId="3" borderId="26" xfId="22" applyFont="1" applyFill="1" applyBorder="1" applyAlignment="1">
      <alignment horizontal="right" vertical="center" wrapText="1"/>
    </xf>
    <xf numFmtId="0" fontId="34" fillId="3" borderId="27" xfId="21" applyFont="1" applyFill="1" applyBorder="1" applyAlignment="1">
      <alignment horizontal="justify" vertical="center" wrapText="1"/>
      <protection/>
    </xf>
    <xf numFmtId="178" fontId="32" fillId="3" borderId="28" xfId="22" applyFont="1" applyFill="1" applyBorder="1" applyAlignment="1">
      <alignment horizontal="right" vertical="center" wrapText="1"/>
    </xf>
    <xf numFmtId="178" fontId="34" fillId="0" borderId="27" xfId="22" applyFont="1" applyFill="1" applyBorder="1" applyAlignment="1">
      <alignment horizontal="right" vertical="center" wrapText="1"/>
    </xf>
    <xf numFmtId="178" fontId="32" fillId="3" borderId="27" xfId="22" applyFont="1" applyFill="1" applyBorder="1" applyAlignment="1">
      <alignment horizontal="right" vertical="center" wrapText="1"/>
    </xf>
    <xf numFmtId="178" fontId="34" fillId="3" borderId="27" xfId="22" applyFont="1" applyFill="1" applyBorder="1" applyAlignment="1">
      <alignment horizontal="right" vertical="center" wrapText="1"/>
    </xf>
    <xf numFmtId="0" fontId="34" fillId="3" borderId="0" xfId="21" applyFont="1" applyFill="1" applyAlignment="1">
      <alignment horizontal="justify" vertical="center" wrapText="1"/>
      <protection/>
    </xf>
    <xf numFmtId="178" fontId="32" fillId="3" borderId="0" xfId="22" applyFont="1" applyFill="1" applyBorder="1" applyAlignment="1">
      <alignment horizontal="right" vertical="center" wrapText="1"/>
    </xf>
    <xf numFmtId="178" fontId="34" fillId="0" borderId="0" xfId="22" applyFont="1" applyFill="1" applyBorder="1" applyAlignment="1">
      <alignment horizontal="right" vertical="center" wrapText="1"/>
    </xf>
    <xf numFmtId="178" fontId="34" fillId="3" borderId="0" xfId="22" applyFont="1" applyFill="1" applyBorder="1" applyAlignment="1">
      <alignment horizontal="right" vertical="center" wrapText="1"/>
    </xf>
    <xf numFmtId="0" fontId="23" fillId="0" borderId="29" xfId="21" applyFont="1" applyBorder="1" applyAlignment="1">
      <alignment horizontal="center" vertical="center" wrapText="1"/>
      <protection/>
    </xf>
    <xf numFmtId="178" fontId="26" fillId="0" borderId="29" xfId="22" applyFont="1" applyBorder="1" applyAlignment="1">
      <alignment horizontal="center" vertical="center" wrapText="1"/>
    </xf>
    <xf numFmtId="178" fontId="26" fillId="0" borderId="29" xfId="22" applyFont="1" applyFill="1" applyBorder="1" applyAlignment="1">
      <alignment horizontal="center" vertical="center" wrapText="1"/>
    </xf>
    <xf numFmtId="178" fontId="29" fillId="0" borderId="29" xfId="22" applyFont="1" applyBorder="1" applyAlignment="1">
      <alignment horizontal="center" vertical="center" wrapText="1"/>
    </xf>
    <xf numFmtId="0" fontId="30" fillId="0" borderId="30" xfId="21" applyFont="1" applyBorder="1" applyAlignment="1">
      <alignment horizontal="justify" vertical="center" wrapText="1"/>
      <protection/>
    </xf>
    <xf numFmtId="178" fontId="31" fillId="0" borderId="31" xfId="22" applyFont="1" applyBorder="1" applyAlignment="1">
      <alignment horizontal="right" vertical="center" wrapText="1"/>
    </xf>
    <xf numFmtId="178" fontId="31" fillId="0" borderId="32" xfId="22" applyFont="1" applyFill="1" applyBorder="1" applyAlignment="1">
      <alignment vertical="center" wrapText="1"/>
    </xf>
    <xf numFmtId="178" fontId="32" fillId="0" borderId="32" xfId="22" applyFont="1" applyBorder="1" applyAlignment="1">
      <alignment vertical="center" wrapText="1"/>
    </xf>
    <xf numFmtId="178" fontId="33" fillId="0" borderId="33" xfId="22" applyFont="1" applyBorder="1" applyAlignment="1">
      <alignment horizontal="right" vertical="center" wrapText="1"/>
    </xf>
    <xf numFmtId="0" fontId="33" fillId="0" borderId="34" xfId="21" applyFont="1" applyBorder="1" applyAlignment="1">
      <alignment horizontal="justify" vertical="center" wrapText="1"/>
      <protection/>
    </xf>
    <xf numFmtId="178" fontId="32" fillId="0" borderId="35" xfId="22" applyFont="1" applyBorder="1" applyAlignment="1">
      <alignment horizontal="center" vertical="center" wrapText="1"/>
    </xf>
    <xf numFmtId="178" fontId="32" fillId="0" borderId="36" xfId="22" applyFont="1" applyFill="1" applyBorder="1" applyAlignment="1">
      <alignment vertical="center" wrapText="1"/>
    </xf>
    <xf numFmtId="178" fontId="32" fillId="0" borderId="36" xfId="22" applyFont="1" applyBorder="1" applyAlignment="1">
      <alignment vertical="center" wrapText="1"/>
    </xf>
    <xf numFmtId="178" fontId="33" fillId="0" borderId="37" xfId="22" applyFont="1" applyBorder="1" applyAlignment="1">
      <alignment horizontal="right" vertical="center" wrapText="1"/>
    </xf>
    <xf numFmtId="178" fontId="33" fillId="5" borderId="23" xfId="22" applyFont="1" applyFill="1" applyBorder="1" applyAlignment="1">
      <alignment horizontal="right" vertical="center" wrapText="1"/>
    </xf>
    <xf numFmtId="0" fontId="35" fillId="0" borderId="23" xfId="21" applyFont="1" applyBorder="1" applyAlignment="1">
      <alignment horizontal="justify" vertical="center" wrapText="1"/>
      <protection/>
    </xf>
    <xf numFmtId="0" fontId="35" fillId="3" borderId="23" xfId="21" applyFont="1" applyFill="1" applyBorder="1" applyAlignment="1">
      <alignment horizontal="justify" vertical="center" wrapText="1"/>
      <protection/>
    </xf>
    <xf numFmtId="178" fontId="36" fillId="5" borderId="23" xfId="22" applyFont="1" applyFill="1" applyBorder="1" applyAlignment="1">
      <alignment horizontal="right" vertical="center" wrapText="1"/>
    </xf>
    <xf numFmtId="178" fontId="37" fillId="0" borderId="23" xfId="22" applyFont="1" applyBorder="1" applyAlignment="1">
      <alignment horizontal="right" vertical="center" wrapText="1"/>
    </xf>
    <xf numFmtId="178" fontId="37" fillId="3" borderId="23" xfId="22" applyFont="1" applyFill="1" applyBorder="1" applyAlignment="1">
      <alignment horizontal="right" vertical="center" wrapText="1"/>
    </xf>
    <xf numFmtId="178" fontId="37" fillId="0" borderId="23" xfId="22" applyFont="1" applyFill="1" applyBorder="1" applyAlignment="1">
      <alignment horizontal="right" vertical="center" wrapText="1"/>
    </xf>
    <xf numFmtId="178" fontId="34" fillId="3" borderId="26" xfId="22" applyFont="1" applyFill="1" applyBorder="1" applyAlignment="1">
      <alignment horizontal="right" vertical="center" wrapText="1"/>
    </xf>
    <xf numFmtId="178" fontId="32" fillId="4" borderId="23" xfId="22" applyFont="1" applyFill="1" applyBorder="1" applyAlignment="1">
      <alignment horizontal="right" vertical="center" wrapText="1"/>
    </xf>
    <xf numFmtId="178" fontId="34" fillId="0" borderId="26" xfId="22" applyFont="1" applyBorder="1" applyAlignment="1">
      <alignment horizontal="right" vertical="center" wrapText="1"/>
    </xf>
    <xf numFmtId="0" fontId="30" fillId="0" borderId="23" xfId="21" applyFont="1" applyBorder="1" applyAlignment="1">
      <alignment horizontal="justify" vertical="center" wrapText="1"/>
      <protection/>
    </xf>
    <xf numFmtId="0" fontId="30" fillId="0" borderId="27" xfId="21" applyFont="1" applyBorder="1" applyAlignment="1">
      <alignment horizontal="justify" vertical="center" wrapText="1"/>
      <protection/>
    </xf>
    <xf numFmtId="178" fontId="32" fillId="0" borderId="28" xfId="22" applyFont="1" applyBorder="1" applyAlignment="1">
      <alignment horizontal="right" vertical="center" wrapText="1"/>
    </xf>
    <xf numFmtId="178" fontId="32" fillId="0" borderId="27" xfId="22" applyFont="1" applyFill="1" applyBorder="1" applyAlignment="1">
      <alignment horizontal="right" vertical="center" wrapText="1"/>
    </xf>
    <xf numFmtId="178" fontId="32" fillId="0" borderId="27" xfId="22" applyFont="1" applyBorder="1" applyAlignment="1">
      <alignment horizontal="right" vertical="center" wrapText="1"/>
    </xf>
    <xf numFmtId="178" fontId="33" fillId="2" borderId="38" xfId="22" applyFont="1" applyFill="1" applyBorder="1" applyAlignment="1">
      <alignment horizontal="right" vertical="center" wrapText="1"/>
    </xf>
    <xf numFmtId="0" fontId="10" fillId="0" borderId="0" xfId="21">
      <alignment/>
      <protection/>
    </xf>
    <xf numFmtId="178" fontId="10" fillId="0" borderId="0" xfId="21" applyNumberFormat="1">
      <alignment/>
      <protection/>
    </xf>
    <xf numFmtId="178" fontId="10" fillId="0" borderId="0" xfId="22"/>
    <xf numFmtId="41" fontId="20" fillId="0" borderId="10" xfId="22" applyNumberFormat="1" applyFont="1" applyBorder="1" applyAlignment="1">
      <alignment horizontal="right" vertical="center" wrapText="1"/>
    </xf>
    <xf numFmtId="41" fontId="20" fillId="0" borderId="39" xfId="22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78" fontId="40" fillId="4" borderId="23" xfId="22" applyFont="1" applyFill="1" applyBorder="1" applyAlignment="1">
      <alignment horizontal="right" vertical="center" wrapText="1"/>
    </xf>
    <xf numFmtId="49" fontId="3" fillId="0" borderId="40" xfId="0" applyNumberFormat="1" applyFont="1" applyBorder="1" applyAlignment="1">
      <alignment vertical="top" wrapText="1"/>
    </xf>
    <xf numFmtId="49" fontId="3" fillId="0" borderId="41" xfId="0" applyNumberFormat="1" applyFont="1" applyBorder="1" applyAlignment="1">
      <alignment vertical="center" wrapText="1"/>
    </xf>
    <xf numFmtId="49" fontId="3" fillId="0" borderId="42" xfId="0" applyNumberFormat="1" applyFont="1" applyBorder="1" applyAlignment="1">
      <alignment vertical="center" wrapText="1"/>
    </xf>
    <xf numFmtId="49" fontId="3" fillId="0" borderId="43" xfId="0" applyNumberFormat="1" applyFont="1" applyBorder="1" applyAlignment="1">
      <alignment vertical="center" wrapText="1"/>
    </xf>
    <xf numFmtId="176" fontId="3" fillId="0" borderId="42" xfId="0" applyNumberFormat="1" applyFont="1" applyBorder="1" applyAlignment="1">
      <alignment horizontal="right" vertical="center" wrapText="1"/>
    </xf>
    <xf numFmtId="49" fontId="3" fillId="0" borderId="44" xfId="0" applyNumberFormat="1" applyFont="1" applyBorder="1" applyAlignment="1">
      <alignment vertical="top" wrapText="1"/>
    </xf>
    <xf numFmtId="49" fontId="3" fillId="0" borderId="45" xfId="0" applyNumberFormat="1" applyFont="1" applyBorder="1" applyAlignment="1">
      <alignment vertical="center" wrapText="1"/>
    </xf>
    <xf numFmtId="49" fontId="3" fillId="0" borderId="46" xfId="0" applyNumberFormat="1" applyFont="1" applyBorder="1" applyAlignment="1">
      <alignment vertical="center" wrapText="1"/>
    </xf>
    <xf numFmtId="49" fontId="3" fillId="0" borderId="47" xfId="0" applyNumberFormat="1" applyFont="1" applyBorder="1" applyAlignment="1">
      <alignment vertical="center" wrapText="1"/>
    </xf>
    <xf numFmtId="176" fontId="3" fillId="0" borderId="46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49" fontId="3" fillId="0" borderId="45" xfId="0" applyNumberFormat="1" applyFont="1" applyBorder="1" applyAlignment="1">
      <alignment vertical="top" wrapText="1"/>
    </xf>
    <xf numFmtId="49" fontId="3" fillId="0" borderId="48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176" fontId="3" fillId="0" borderId="50" xfId="0" applyNumberFormat="1" applyFont="1" applyBorder="1" applyAlignment="1">
      <alignment horizontal="right" vertical="center" wrapText="1"/>
    </xf>
    <xf numFmtId="49" fontId="3" fillId="0" borderId="40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41" fontId="0" fillId="0" borderId="51" xfId="20" applyNumberFormat="1" applyFont="1" applyFill="1" applyBorder="1" applyAlignment="1">
      <alignment horizontal="right" vertical="center"/>
    </xf>
    <xf numFmtId="41" fontId="20" fillId="0" borderId="10" xfId="2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41" fontId="0" fillId="0" borderId="14" xfId="20" applyNumberFormat="1" applyFont="1" applyFill="1" applyBorder="1" applyAlignment="1">
      <alignment horizontal="right" vertical="center"/>
    </xf>
    <xf numFmtId="41" fontId="0" fillId="0" borderId="12" xfId="2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 vertical="center"/>
      <protection/>
    </xf>
    <xf numFmtId="0" fontId="13" fillId="0" borderId="52" xfId="21" applyFont="1" applyBorder="1" applyAlignment="1">
      <alignment horizontal="center" vertical="center"/>
      <protection/>
    </xf>
    <xf numFmtId="0" fontId="13" fillId="0" borderId="53" xfId="2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54" xfId="21" applyFont="1" applyBorder="1" applyAlignment="1">
      <alignment horizontal="center" vertical="center"/>
      <protection/>
    </xf>
    <xf numFmtId="0" fontId="13" fillId="0" borderId="55" xfId="2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21" applyFont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10" fillId="0" borderId="0" xfId="2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 2" xfId="21"/>
    <cellStyle name="쉼표 [0]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51109;&#54812;&#50896;\NaverCloud\&#45236;%20&#47928;&#49436;\EMF\2019&#45380;\&#12622;%20&#49328;&#45800;&#44208;&#49328;&#51088;&#47308;\2019&#45380;%20EMF&#54617;&#44368;&#44592;&#50629;%20&#44228;&#51221;&#51221;&#47532;%20&#48143;%20&#51116;&#47924;&#51116;&#54364;(&#51204;&#44592;&#51060;&#50900;&#54252;&#54632;)-&#54788;&#44552;&#55120;&#47492;&#54364;&#54252;&#5463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장부"/>
      <sheetName val="합계액시산표"/>
      <sheetName val="대차,손익계산서"/>
      <sheetName val="현금흐름표 (2)"/>
    </sheetNames>
    <sheetDataSet>
      <sheetData sheetId="0" refreshError="1"/>
      <sheetData sheetId="1"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7"/>
  <sheetViews>
    <sheetView workbookViewId="0" topLeftCell="A102">
      <selection activeCell="A121" sqref="A121:XFD121"/>
    </sheetView>
  </sheetViews>
  <sheetFormatPr defaultColWidth="9.140625" defaultRowHeight="15"/>
  <cols>
    <col min="1" max="1" width="10.28125" style="5" bestFit="1" customWidth="1"/>
    <col min="2" max="2" width="10.140625" style="5" customWidth="1"/>
    <col min="3" max="3" width="15.00390625" style="5" bestFit="1" customWidth="1"/>
    <col min="4" max="4" width="44.8515625" style="10" customWidth="1"/>
    <col min="5" max="6" width="13.7109375" style="50" customWidth="1"/>
    <col min="7" max="7" width="13.57421875" style="12" bestFit="1" customWidth="1"/>
    <col min="8" max="8" width="13.00390625" style="12" bestFit="1" customWidth="1"/>
  </cols>
  <sheetData>
    <row r="1" spans="1:6" ht="20.25" customHeight="1">
      <c r="A1" s="2" t="s">
        <v>0</v>
      </c>
      <c r="B1" s="2" t="s">
        <v>1</v>
      </c>
      <c r="C1" s="2" t="s">
        <v>403</v>
      </c>
      <c r="D1" s="8" t="s">
        <v>2</v>
      </c>
      <c r="E1" s="42" t="s">
        <v>3</v>
      </c>
      <c r="F1" s="42" t="s">
        <v>4</v>
      </c>
    </row>
    <row r="2" spans="1:7" ht="20.25" customHeight="1">
      <c r="A2" s="6" t="s">
        <v>26</v>
      </c>
      <c r="B2" s="7" t="s">
        <v>340</v>
      </c>
      <c r="C2" s="7" t="s">
        <v>418</v>
      </c>
      <c r="D2" s="9" t="s">
        <v>28</v>
      </c>
      <c r="E2" s="43">
        <v>1628182</v>
      </c>
      <c r="F2" s="43">
        <v>0</v>
      </c>
      <c r="G2" s="11"/>
    </row>
    <row r="3" spans="1:6" ht="20.25" customHeight="1">
      <c r="A3" s="6" t="s">
        <v>32</v>
      </c>
      <c r="B3" s="7" t="s">
        <v>341</v>
      </c>
      <c r="C3" s="7" t="s">
        <v>418</v>
      </c>
      <c r="D3" s="9" t="s">
        <v>34</v>
      </c>
      <c r="E3" s="43">
        <v>10909091</v>
      </c>
      <c r="F3" s="43">
        <v>0</v>
      </c>
    </row>
    <row r="4" spans="1:6" ht="20.25" customHeight="1">
      <c r="A4" s="16"/>
      <c r="B4" s="17"/>
      <c r="C4" s="17"/>
      <c r="D4" s="18"/>
      <c r="E4" s="44">
        <f>SUM(E2:E3)</f>
        <v>12537273</v>
      </c>
      <c r="F4" s="44">
        <f>SUM(F2:F3)</f>
        <v>0</v>
      </c>
    </row>
    <row r="5" spans="1:7" ht="20.25" customHeight="1">
      <c r="A5" s="6" t="s">
        <v>80</v>
      </c>
      <c r="B5" s="7" t="s">
        <v>394</v>
      </c>
      <c r="C5" s="7" t="s">
        <v>460</v>
      </c>
      <c r="D5" s="9" t="s">
        <v>82</v>
      </c>
      <c r="E5" s="43">
        <v>3186820</v>
      </c>
      <c r="F5" s="43">
        <v>0</v>
      </c>
      <c r="G5" s="11"/>
    </row>
    <row r="6" spans="1:8" s="1" customFormat="1" ht="21.6" customHeight="1">
      <c r="A6" s="6" t="s">
        <v>91</v>
      </c>
      <c r="B6" s="7" t="s">
        <v>461</v>
      </c>
      <c r="C6" s="7" t="s">
        <v>460</v>
      </c>
      <c r="D6" s="9" t="s">
        <v>93</v>
      </c>
      <c r="E6" s="45">
        <v>4685807</v>
      </c>
      <c r="F6" s="45">
        <v>0</v>
      </c>
      <c r="G6" s="11"/>
      <c r="H6" s="11"/>
    </row>
    <row r="7" spans="1:8" s="1" customFormat="1" ht="21.6" customHeight="1">
      <c r="A7" s="6" t="s">
        <v>96</v>
      </c>
      <c r="B7" s="7" t="s">
        <v>390</v>
      </c>
      <c r="C7" s="7" t="s">
        <v>460</v>
      </c>
      <c r="D7" s="9" t="s">
        <v>98</v>
      </c>
      <c r="E7" s="43">
        <v>1368346</v>
      </c>
      <c r="F7" s="43">
        <v>0</v>
      </c>
      <c r="G7" s="11"/>
      <c r="H7" s="11"/>
    </row>
    <row r="8" spans="1:7" ht="20.25" customHeight="1">
      <c r="A8" s="6" t="s">
        <v>107</v>
      </c>
      <c r="B8" s="7" t="s">
        <v>410</v>
      </c>
      <c r="C8" s="7" t="s">
        <v>460</v>
      </c>
      <c r="D8" s="9" t="s">
        <v>109</v>
      </c>
      <c r="E8" s="43">
        <v>3845516</v>
      </c>
      <c r="F8" s="43">
        <v>0</v>
      </c>
      <c r="G8" s="11"/>
    </row>
    <row r="9" spans="1:8" s="1" customFormat="1" ht="21.6" customHeight="1">
      <c r="A9" s="6" t="s">
        <v>119</v>
      </c>
      <c r="B9" s="7" t="s">
        <v>385</v>
      </c>
      <c r="C9" s="7" t="s">
        <v>460</v>
      </c>
      <c r="D9" s="9" t="s">
        <v>121</v>
      </c>
      <c r="E9" s="43">
        <v>322307</v>
      </c>
      <c r="F9" s="43">
        <v>0</v>
      </c>
      <c r="G9" s="11"/>
      <c r="H9" s="11"/>
    </row>
    <row r="10" spans="1:8" s="1" customFormat="1" ht="21.6" customHeight="1">
      <c r="A10" s="6" t="s">
        <v>125</v>
      </c>
      <c r="B10" s="7" t="s">
        <v>462</v>
      </c>
      <c r="C10" s="7" t="s">
        <v>460</v>
      </c>
      <c r="D10" s="9" t="s">
        <v>127</v>
      </c>
      <c r="E10" s="43">
        <v>434660</v>
      </c>
      <c r="F10" s="43">
        <v>0</v>
      </c>
      <c r="G10" s="11"/>
      <c r="H10" s="11"/>
    </row>
    <row r="11" spans="1:7" ht="20.25" customHeight="1">
      <c r="A11" s="6" t="s">
        <v>141</v>
      </c>
      <c r="B11" s="7" t="s">
        <v>449</v>
      </c>
      <c r="C11" s="7" t="s">
        <v>460</v>
      </c>
      <c r="D11" s="9" t="s">
        <v>463</v>
      </c>
      <c r="E11" s="43">
        <v>434560</v>
      </c>
      <c r="F11" s="43">
        <v>0</v>
      </c>
      <c r="G11" s="11"/>
    </row>
    <row r="12" spans="1:8" s="1" customFormat="1" ht="21.6" customHeight="1">
      <c r="A12" s="6" t="s">
        <v>13</v>
      </c>
      <c r="B12" s="7" t="s">
        <v>464</v>
      </c>
      <c r="C12" s="7" t="s">
        <v>460</v>
      </c>
      <c r="D12" s="9" t="s">
        <v>150</v>
      </c>
      <c r="E12" s="43">
        <v>64710</v>
      </c>
      <c r="F12" s="43">
        <v>0</v>
      </c>
      <c r="G12" s="11"/>
      <c r="H12" s="11"/>
    </row>
    <row r="13" spans="1:8" s="1" customFormat="1" ht="21.6" customHeight="1">
      <c r="A13" s="6" t="s">
        <v>16</v>
      </c>
      <c r="B13" s="7" t="s">
        <v>465</v>
      </c>
      <c r="C13" s="7" t="s">
        <v>460</v>
      </c>
      <c r="D13" s="9" t="s">
        <v>466</v>
      </c>
      <c r="E13" s="43">
        <v>-869220</v>
      </c>
      <c r="F13" s="43">
        <v>0</v>
      </c>
      <c r="G13" s="11"/>
      <c r="H13" s="11"/>
    </row>
    <row r="14" spans="1:7" ht="20.25" customHeight="1">
      <c r="A14" s="6" t="s">
        <v>16</v>
      </c>
      <c r="B14" s="7" t="s">
        <v>467</v>
      </c>
      <c r="C14" s="7" t="s">
        <v>460</v>
      </c>
      <c r="D14" s="9" t="s">
        <v>155</v>
      </c>
      <c r="E14" s="43">
        <v>420165</v>
      </c>
      <c r="F14" s="43">
        <v>0</v>
      </c>
      <c r="G14" s="11"/>
    </row>
    <row r="15" spans="1:8" s="1" customFormat="1" ht="18" customHeight="1">
      <c r="A15" s="6" t="s">
        <v>164</v>
      </c>
      <c r="B15" s="7" t="s">
        <v>468</v>
      </c>
      <c r="C15" s="7" t="s">
        <v>460</v>
      </c>
      <c r="D15" s="9" t="s">
        <v>166</v>
      </c>
      <c r="E15" s="43">
        <v>49000000</v>
      </c>
      <c r="F15" s="43">
        <v>0</v>
      </c>
      <c r="G15" s="11"/>
      <c r="H15" s="11"/>
    </row>
    <row r="16" spans="1:8" s="1" customFormat="1" ht="21.6" customHeight="1">
      <c r="A16" s="6" t="s">
        <v>22</v>
      </c>
      <c r="B16" s="7" t="s">
        <v>439</v>
      </c>
      <c r="C16" s="7" t="s">
        <v>460</v>
      </c>
      <c r="D16" s="9" t="s">
        <v>177</v>
      </c>
      <c r="E16" s="43">
        <v>49064769</v>
      </c>
      <c r="F16" s="43">
        <v>0</v>
      </c>
      <c r="G16" s="11"/>
      <c r="H16" s="11"/>
    </row>
    <row r="17" spans="1:7" ht="20.25" customHeight="1">
      <c r="A17" s="6" t="s">
        <v>180</v>
      </c>
      <c r="B17" s="7" t="s">
        <v>439</v>
      </c>
      <c r="C17" s="7" t="s">
        <v>460</v>
      </c>
      <c r="D17" s="9" t="s">
        <v>181</v>
      </c>
      <c r="E17" s="43">
        <v>214710</v>
      </c>
      <c r="F17" s="43">
        <v>0</v>
      </c>
      <c r="G17" s="11"/>
    </row>
    <row r="18" spans="1:8" s="1" customFormat="1" ht="21.6" customHeight="1">
      <c r="A18" s="6" t="s">
        <v>195</v>
      </c>
      <c r="B18" s="7" t="s">
        <v>469</v>
      </c>
      <c r="C18" s="7" t="s">
        <v>460</v>
      </c>
      <c r="D18" s="9" t="s">
        <v>197</v>
      </c>
      <c r="E18" s="43">
        <v>62500</v>
      </c>
      <c r="F18" s="43">
        <v>0</v>
      </c>
      <c r="G18" s="11"/>
      <c r="H18" s="11"/>
    </row>
    <row r="19" spans="1:7" ht="20.25" customHeight="1">
      <c r="A19" s="6" t="s">
        <v>32</v>
      </c>
      <c r="B19" s="7" t="s">
        <v>406</v>
      </c>
      <c r="C19" s="7" t="s">
        <v>460</v>
      </c>
      <c r="D19" s="9" t="s">
        <v>470</v>
      </c>
      <c r="E19" s="43">
        <v>2164501</v>
      </c>
      <c r="F19" s="43">
        <v>0</v>
      </c>
      <c r="G19" s="11"/>
    </row>
    <row r="20" spans="1:8" s="1" customFormat="1" ht="21" customHeight="1">
      <c r="A20" s="6" t="s">
        <v>37</v>
      </c>
      <c r="B20" s="7" t="s">
        <v>471</v>
      </c>
      <c r="C20" s="7" t="s">
        <v>460</v>
      </c>
      <c r="D20" s="9" t="s">
        <v>220</v>
      </c>
      <c r="E20" s="43">
        <v>2054430</v>
      </c>
      <c r="F20" s="43">
        <v>0</v>
      </c>
      <c r="G20" s="11"/>
      <c r="H20" s="11"/>
    </row>
    <row r="21" spans="1:8" s="1" customFormat="1" ht="21.6" customHeight="1">
      <c r="A21" s="6" t="s">
        <v>39</v>
      </c>
      <c r="B21" s="7" t="s">
        <v>396</v>
      </c>
      <c r="C21" s="7" t="s">
        <v>460</v>
      </c>
      <c r="D21" s="9" t="s">
        <v>43</v>
      </c>
      <c r="E21" s="43">
        <v>487880</v>
      </c>
      <c r="F21" s="43">
        <v>0</v>
      </c>
      <c r="G21" s="11"/>
      <c r="H21" s="11"/>
    </row>
    <row r="22" spans="1:8" s="1" customFormat="1" ht="21.6" customHeight="1">
      <c r="A22" s="6" t="s">
        <v>44</v>
      </c>
      <c r="B22" s="7" t="s">
        <v>394</v>
      </c>
      <c r="C22" s="7" t="s">
        <v>460</v>
      </c>
      <c r="D22" s="9" t="s">
        <v>232</v>
      </c>
      <c r="E22" s="43">
        <v>48250000</v>
      </c>
      <c r="F22" s="43">
        <v>0</v>
      </c>
      <c r="G22" s="11"/>
      <c r="H22" s="11"/>
    </row>
    <row r="23" spans="1:7" ht="20.25" customHeight="1">
      <c r="A23" s="6" t="s">
        <v>46</v>
      </c>
      <c r="B23" s="7" t="s">
        <v>472</v>
      </c>
      <c r="C23" s="7" t="s">
        <v>460</v>
      </c>
      <c r="D23" s="9" t="s">
        <v>238</v>
      </c>
      <c r="E23" s="43">
        <v>48250000</v>
      </c>
      <c r="F23" s="43">
        <v>0</v>
      </c>
      <c r="G23" s="11"/>
    </row>
    <row r="24" spans="1:8" s="1" customFormat="1" ht="21.6" customHeight="1">
      <c r="A24" s="6" t="s">
        <v>49</v>
      </c>
      <c r="B24" s="7" t="s">
        <v>450</v>
      </c>
      <c r="C24" s="7" t="s">
        <v>460</v>
      </c>
      <c r="D24" s="9" t="s">
        <v>255</v>
      </c>
      <c r="E24" s="43">
        <v>389680</v>
      </c>
      <c r="F24" s="43">
        <v>0</v>
      </c>
      <c r="G24" s="11"/>
      <c r="H24" s="11"/>
    </row>
    <row r="25" spans="1:8" s="1" customFormat="1" ht="18" customHeight="1">
      <c r="A25" s="6" t="s">
        <v>58</v>
      </c>
      <c r="B25" s="7" t="s">
        <v>426</v>
      </c>
      <c r="C25" s="7" t="s">
        <v>460</v>
      </c>
      <c r="D25" s="9" t="s">
        <v>267</v>
      </c>
      <c r="E25" s="43">
        <v>513100</v>
      </c>
      <c r="F25" s="43">
        <v>0</v>
      </c>
      <c r="G25" s="11"/>
      <c r="H25" s="11"/>
    </row>
    <row r="26" spans="1:8" s="1" customFormat="1" ht="21.6" customHeight="1">
      <c r="A26" s="6" t="s">
        <v>66</v>
      </c>
      <c r="B26" s="7" t="s">
        <v>425</v>
      </c>
      <c r="C26" s="7" t="s">
        <v>460</v>
      </c>
      <c r="D26" s="9" t="s">
        <v>288</v>
      </c>
      <c r="E26" s="43">
        <v>469900</v>
      </c>
      <c r="F26" s="43">
        <v>0</v>
      </c>
      <c r="G26" s="11"/>
      <c r="H26" s="11"/>
    </row>
    <row r="27" spans="1:7" ht="20.25" customHeight="1">
      <c r="A27" s="6" t="s">
        <v>69</v>
      </c>
      <c r="B27" s="7" t="s">
        <v>473</v>
      </c>
      <c r="C27" s="7" t="s">
        <v>460</v>
      </c>
      <c r="D27" s="9" t="s">
        <v>71</v>
      </c>
      <c r="E27" s="43">
        <v>67500</v>
      </c>
      <c r="F27" s="43">
        <v>0</v>
      </c>
      <c r="G27" s="11"/>
    </row>
    <row r="28" spans="1:8" s="1" customFormat="1" ht="21.6" customHeight="1">
      <c r="A28" s="6" t="s">
        <v>74</v>
      </c>
      <c r="B28" s="7" t="s">
        <v>475</v>
      </c>
      <c r="C28" s="7" t="s">
        <v>460</v>
      </c>
      <c r="D28" s="9" t="s">
        <v>75</v>
      </c>
      <c r="E28" s="43">
        <v>643370</v>
      </c>
      <c r="F28" s="43">
        <v>0</v>
      </c>
      <c r="G28" s="11"/>
      <c r="H28" s="11"/>
    </row>
    <row r="29" spans="1:8" s="1" customFormat="1" ht="21.6" customHeight="1">
      <c r="A29" s="6" t="s">
        <v>76</v>
      </c>
      <c r="B29" s="7" t="s">
        <v>476</v>
      </c>
      <c r="C29" s="7" t="s">
        <v>460</v>
      </c>
      <c r="D29" s="9" t="s">
        <v>78</v>
      </c>
      <c r="E29" s="43">
        <v>221800</v>
      </c>
      <c r="F29" s="43">
        <v>0</v>
      </c>
      <c r="G29" s="11"/>
      <c r="H29" s="11"/>
    </row>
    <row r="30" spans="1:8" s="1" customFormat="1" ht="21.6" customHeight="1">
      <c r="A30" s="16"/>
      <c r="B30" s="17"/>
      <c r="C30" s="17"/>
      <c r="D30" s="18"/>
      <c r="E30" s="44">
        <f>SUM(E5:E29)</f>
        <v>215747811</v>
      </c>
      <c r="F30" s="44">
        <f>SUM(F5:F29)</f>
        <v>0</v>
      </c>
      <c r="G30" s="11"/>
      <c r="H30" s="11"/>
    </row>
    <row r="31" spans="1:8" s="1" customFormat="1" ht="21.6" customHeight="1">
      <c r="A31" s="6" t="s">
        <v>84</v>
      </c>
      <c r="B31" s="7" t="s">
        <v>499</v>
      </c>
      <c r="C31" s="7" t="s">
        <v>500</v>
      </c>
      <c r="D31" s="9" t="s">
        <v>86</v>
      </c>
      <c r="E31" s="43">
        <v>0</v>
      </c>
      <c r="F31" s="43">
        <v>18182</v>
      </c>
      <c r="G31" s="11"/>
      <c r="H31" s="11"/>
    </row>
    <row r="32" spans="1:7" ht="20.25" customHeight="1">
      <c r="A32" s="6" t="s">
        <v>101</v>
      </c>
      <c r="B32" s="7" t="s">
        <v>414</v>
      </c>
      <c r="C32" s="7" t="s">
        <v>500</v>
      </c>
      <c r="D32" s="9" t="s">
        <v>103</v>
      </c>
      <c r="E32" s="43">
        <v>0</v>
      </c>
      <c r="F32" s="43">
        <v>1650000</v>
      </c>
      <c r="G32" s="11"/>
    </row>
    <row r="33" spans="1:8" s="1" customFormat="1" ht="18" customHeight="1">
      <c r="A33" s="6" t="s">
        <v>107</v>
      </c>
      <c r="B33" s="7" t="s">
        <v>501</v>
      </c>
      <c r="C33" s="7" t="s">
        <v>500</v>
      </c>
      <c r="D33" s="9" t="s">
        <v>113</v>
      </c>
      <c r="E33" s="43">
        <v>0</v>
      </c>
      <c r="F33" s="43">
        <v>90000</v>
      </c>
      <c r="G33" s="11"/>
      <c r="H33" s="11"/>
    </row>
    <row r="34" spans="1:8" s="1" customFormat="1" ht="21.6" customHeight="1">
      <c r="A34" s="6" t="s">
        <v>114</v>
      </c>
      <c r="B34" s="7" t="s">
        <v>345</v>
      </c>
      <c r="C34" s="7" t="s">
        <v>500</v>
      </c>
      <c r="D34" s="9" t="s">
        <v>116</v>
      </c>
      <c r="E34" s="43">
        <v>0</v>
      </c>
      <c r="F34" s="43">
        <v>146182</v>
      </c>
      <c r="G34" s="11"/>
      <c r="H34" s="11"/>
    </row>
    <row r="35" spans="1:8" s="1" customFormat="1" ht="21.6" customHeight="1">
      <c r="A35" s="6" t="s">
        <v>133</v>
      </c>
      <c r="B35" s="7" t="s">
        <v>345</v>
      </c>
      <c r="C35" s="7" t="s">
        <v>500</v>
      </c>
      <c r="D35" s="9" t="s">
        <v>134</v>
      </c>
      <c r="E35" s="43">
        <v>0</v>
      </c>
      <c r="F35" s="43">
        <v>3300000</v>
      </c>
      <c r="G35" s="11"/>
      <c r="H35" s="11"/>
    </row>
    <row r="36" spans="1:7" ht="20.25" customHeight="1">
      <c r="A36" s="6" t="s">
        <v>135</v>
      </c>
      <c r="B36" s="7" t="s">
        <v>502</v>
      </c>
      <c r="C36" s="7" t="s">
        <v>500</v>
      </c>
      <c r="D36" s="9" t="s">
        <v>137</v>
      </c>
      <c r="E36" s="43">
        <v>0</v>
      </c>
      <c r="F36" s="43">
        <v>330000</v>
      </c>
      <c r="G36" s="11"/>
    </row>
    <row r="37" spans="1:8" s="1" customFormat="1" ht="21.6" customHeight="1">
      <c r="A37" s="6" t="s">
        <v>146</v>
      </c>
      <c r="B37" s="7" t="s">
        <v>408</v>
      </c>
      <c r="C37" s="7" t="s">
        <v>500</v>
      </c>
      <c r="D37" s="9" t="s">
        <v>148</v>
      </c>
      <c r="E37" s="43">
        <v>0</v>
      </c>
      <c r="F37" s="43">
        <v>81818</v>
      </c>
      <c r="G37" s="11"/>
      <c r="H37" s="11"/>
    </row>
    <row r="38" spans="1:8" s="1" customFormat="1" ht="21.6" customHeight="1">
      <c r="A38" s="6" t="s">
        <v>16</v>
      </c>
      <c r="B38" s="7" t="s">
        <v>503</v>
      </c>
      <c r="C38" s="7" t="s">
        <v>500</v>
      </c>
      <c r="D38" s="9" t="s">
        <v>159</v>
      </c>
      <c r="E38" s="43">
        <v>0</v>
      </c>
      <c r="F38" s="43">
        <v>825000</v>
      </c>
      <c r="G38" s="11"/>
      <c r="H38" s="11"/>
    </row>
    <row r="39" spans="1:7" ht="20.25" customHeight="1">
      <c r="A39" s="6" t="s">
        <v>160</v>
      </c>
      <c r="B39" s="7" t="s">
        <v>385</v>
      </c>
      <c r="C39" s="7" t="s">
        <v>500</v>
      </c>
      <c r="D39" s="9" t="s">
        <v>161</v>
      </c>
      <c r="E39" s="43">
        <v>0</v>
      </c>
      <c r="F39" s="43">
        <v>72000</v>
      </c>
      <c r="G39" s="11"/>
    </row>
    <row r="40" spans="1:8" s="1" customFormat="1" ht="21.6" customHeight="1">
      <c r="A40" s="6" t="s">
        <v>164</v>
      </c>
      <c r="B40" s="7" t="s">
        <v>426</v>
      </c>
      <c r="C40" s="7" t="s">
        <v>500</v>
      </c>
      <c r="D40" s="9" t="s">
        <v>168</v>
      </c>
      <c r="E40" s="43">
        <v>0</v>
      </c>
      <c r="F40" s="43">
        <v>200000</v>
      </c>
      <c r="G40" s="11"/>
      <c r="H40" s="11"/>
    </row>
    <row r="41" spans="1:8" s="1" customFormat="1" ht="21.6" customHeight="1">
      <c r="A41" s="6" t="s">
        <v>164</v>
      </c>
      <c r="B41" s="7" t="s">
        <v>454</v>
      </c>
      <c r="C41" s="7" t="s">
        <v>500</v>
      </c>
      <c r="D41" s="9" t="s">
        <v>405</v>
      </c>
      <c r="E41" s="43">
        <v>0</v>
      </c>
      <c r="F41" s="43">
        <v>98000000</v>
      </c>
      <c r="G41" s="11"/>
      <c r="H41" s="11"/>
    </row>
    <row r="42" spans="1:7" ht="20.25" customHeight="1">
      <c r="A42" s="6" t="s">
        <v>183</v>
      </c>
      <c r="B42" s="7" t="s">
        <v>464</v>
      </c>
      <c r="C42" s="7" t="s">
        <v>500</v>
      </c>
      <c r="D42" s="9" t="s">
        <v>185</v>
      </c>
      <c r="E42" s="43">
        <v>0</v>
      </c>
      <c r="F42" s="43">
        <v>120000</v>
      </c>
      <c r="G42" s="11"/>
    </row>
    <row r="43" spans="1:8" s="1" customFormat="1" ht="18" customHeight="1">
      <c r="A43" s="6" t="s">
        <v>195</v>
      </c>
      <c r="B43" s="7" t="s">
        <v>504</v>
      </c>
      <c r="C43" s="7" t="s">
        <v>500</v>
      </c>
      <c r="D43" s="9" t="s">
        <v>197</v>
      </c>
      <c r="E43" s="43">
        <v>0</v>
      </c>
      <c r="F43" s="43">
        <v>-200000</v>
      </c>
      <c r="G43" s="11"/>
      <c r="H43" s="11"/>
    </row>
    <row r="44" spans="1:8" s="1" customFormat="1" ht="21.6" customHeight="1">
      <c r="A44" s="6" t="s">
        <v>207</v>
      </c>
      <c r="B44" s="7" t="s">
        <v>434</v>
      </c>
      <c r="C44" s="7" t="s">
        <v>500</v>
      </c>
      <c r="D44" s="9" t="s">
        <v>208</v>
      </c>
      <c r="E44" s="43">
        <v>0</v>
      </c>
      <c r="F44" s="43">
        <v>436363</v>
      </c>
      <c r="G44" s="11"/>
      <c r="H44" s="11"/>
    </row>
    <row r="45" spans="1:7" ht="20.25" customHeight="1">
      <c r="A45" s="6" t="s">
        <v>211</v>
      </c>
      <c r="B45" s="7" t="s">
        <v>434</v>
      </c>
      <c r="C45" s="7" t="s">
        <v>500</v>
      </c>
      <c r="D45" s="9" t="s">
        <v>212</v>
      </c>
      <c r="E45" s="43">
        <v>0</v>
      </c>
      <c r="F45" s="43">
        <v>3618181</v>
      </c>
      <c r="G45" s="11"/>
    </row>
    <row r="46" spans="1:8" s="1" customFormat="1" ht="21.6" customHeight="1">
      <c r="A46" s="6" t="s">
        <v>213</v>
      </c>
      <c r="B46" s="7" t="s">
        <v>434</v>
      </c>
      <c r="C46" s="7" t="s">
        <v>500</v>
      </c>
      <c r="D46" s="9" t="s">
        <v>214</v>
      </c>
      <c r="E46" s="43">
        <v>0</v>
      </c>
      <c r="F46" s="43">
        <v>6102089</v>
      </c>
      <c r="G46" s="11"/>
      <c r="H46" s="11"/>
    </row>
    <row r="47" spans="1:8" s="1" customFormat="1" ht="21.6" customHeight="1">
      <c r="A47" s="6" t="s">
        <v>215</v>
      </c>
      <c r="B47" s="7" t="s">
        <v>434</v>
      </c>
      <c r="C47" s="7" t="s">
        <v>500</v>
      </c>
      <c r="D47" s="9" t="s">
        <v>216</v>
      </c>
      <c r="E47" s="43">
        <v>0</v>
      </c>
      <c r="F47" s="43">
        <v>272727</v>
      </c>
      <c r="G47" s="11"/>
      <c r="H47" s="11"/>
    </row>
    <row r="48" spans="1:7" ht="20.25" customHeight="1">
      <c r="A48" s="6" t="s">
        <v>223</v>
      </c>
      <c r="B48" s="7" t="s">
        <v>434</v>
      </c>
      <c r="C48" s="7" t="s">
        <v>500</v>
      </c>
      <c r="D48" s="9" t="s">
        <v>224</v>
      </c>
      <c r="E48" s="43">
        <v>0</v>
      </c>
      <c r="F48" s="43">
        <v>1091636</v>
      </c>
      <c r="G48" s="11"/>
    </row>
    <row r="49" spans="1:8" s="1" customFormat="1" ht="21.6" customHeight="1">
      <c r="A49" s="6" t="s">
        <v>44</v>
      </c>
      <c r="B49" s="7" t="s">
        <v>449</v>
      </c>
      <c r="C49" s="7" t="s">
        <v>500</v>
      </c>
      <c r="D49" s="9" t="s">
        <v>233</v>
      </c>
      <c r="E49" s="43">
        <v>0</v>
      </c>
      <c r="F49" s="43">
        <v>96500000</v>
      </c>
      <c r="G49" s="11"/>
      <c r="H49" s="11"/>
    </row>
    <row r="50" spans="1:7" ht="20.25" customHeight="1">
      <c r="A50" s="6" t="s">
        <v>239</v>
      </c>
      <c r="B50" s="7" t="s">
        <v>505</v>
      </c>
      <c r="C50" s="7" t="s">
        <v>500</v>
      </c>
      <c r="D50" s="9" t="s">
        <v>241</v>
      </c>
      <c r="E50" s="43">
        <v>0</v>
      </c>
      <c r="F50" s="43">
        <v>1988183</v>
      </c>
      <c r="G50" s="11"/>
    </row>
    <row r="51" spans="1:8" s="1" customFormat="1" ht="18" customHeight="1">
      <c r="A51" s="6" t="s">
        <v>242</v>
      </c>
      <c r="B51" s="7" t="s">
        <v>442</v>
      </c>
      <c r="C51" s="7" t="s">
        <v>500</v>
      </c>
      <c r="D51" s="9" t="s">
        <v>243</v>
      </c>
      <c r="E51" s="43">
        <v>0</v>
      </c>
      <c r="F51" s="43">
        <v>3860000</v>
      </c>
      <c r="G51" s="11"/>
      <c r="H51" s="11"/>
    </row>
    <row r="52" spans="1:8" s="1" customFormat="1" ht="21.6" customHeight="1">
      <c r="A52" s="6" t="s">
        <v>244</v>
      </c>
      <c r="B52" s="7" t="s">
        <v>506</v>
      </c>
      <c r="C52" s="7" t="s">
        <v>500</v>
      </c>
      <c r="D52" s="9" t="s">
        <v>246</v>
      </c>
      <c r="E52" s="43">
        <v>0</v>
      </c>
      <c r="F52" s="43">
        <v>3300000</v>
      </c>
      <c r="G52" s="11"/>
      <c r="H52" s="11"/>
    </row>
    <row r="53" spans="1:8" s="1" customFormat="1" ht="21.6" customHeight="1">
      <c r="A53" s="6" t="s">
        <v>259</v>
      </c>
      <c r="B53" s="7" t="s">
        <v>358</v>
      </c>
      <c r="C53" s="7" t="s">
        <v>500</v>
      </c>
      <c r="D53" s="9" t="s">
        <v>260</v>
      </c>
      <c r="E53" s="43">
        <v>0</v>
      </c>
      <c r="F53" s="43">
        <v>495000</v>
      </c>
      <c r="G53" s="11"/>
      <c r="H53" s="11"/>
    </row>
    <row r="54" spans="1:8" s="1" customFormat="1" ht="21.6" customHeight="1">
      <c r="A54" s="6" t="s">
        <v>263</v>
      </c>
      <c r="B54" s="7" t="s">
        <v>390</v>
      </c>
      <c r="C54" s="7" t="s">
        <v>500</v>
      </c>
      <c r="D54" s="9" t="s">
        <v>264</v>
      </c>
      <c r="E54" s="43">
        <v>0</v>
      </c>
      <c r="F54" s="43">
        <v>450000</v>
      </c>
      <c r="G54" s="11"/>
      <c r="H54" s="11"/>
    </row>
    <row r="55" spans="1:7" ht="20.25" customHeight="1">
      <c r="A55" s="6" t="s">
        <v>271</v>
      </c>
      <c r="B55" s="7" t="s">
        <v>507</v>
      </c>
      <c r="C55" s="7" t="s">
        <v>500</v>
      </c>
      <c r="D55" s="9" t="s">
        <v>274</v>
      </c>
      <c r="E55" s="43">
        <v>0</v>
      </c>
      <c r="F55" s="43">
        <v>54545454</v>
      </c>
      <c r="G55" s="11"/>
    </row>
    <row r="56" spans="1:8" s="1" customFormat="1" ht="21.6" customHeight="1">
      <c r="A56" s="6" t="s">
        <v>275</v>
      </c>
      <c r="B56" s="7" t="s">
        <v>439</v>
      </c>
      <c r="C56" s="7" t="s">
        <v>500</v>
      </c>
      <c r="D56" s="9" t="s">
        <v>276</v>
      </c>
      <c r="E56" s="43">
        <v>0</v>
      </c>
      <c r="F56" s="43">
        <v>3226034</v>
      </c>
      <c r="G56" s="11"/>
      <c r="H56" s="11"/>
    </row>
    <row r="57" spans="1:8" s="1" customFormat="1" ht="21.6" customHeight="1">
      <c r="A57" s="6" t="s">
        <v>280</v>
      </c>
      <c r="B57" s="7" t="s">
        <v>508</v>
      </c>
      <c r="C57" s="7" t="s">
        <v>500</v>
      </c>
      <c r="D57" s="9" t="s">
        <v>282</v>
      </c>
      <c r="E57" s="43">
        <v>0</v>
      </c>
      <c r="F57" s="43">
        <v>1650000</v>
      </c>
      <c r="H57" s="11"/>
    </row>
    <row r="58" spans="1:7" ht="20.25" customHeight="1">
      <c r="A58" s="6" t="s">
        <v>285</v>
      </c>
      <c r="B58" s="7" t="s">
        <v>439</v>
      </c>
      <c r="C58" s="7" t="s">
        <v>500</v>
      </c>
      <c r="D58" s="9" t="s">
        <v>286</v>
      </c>
      <c r="E58" s="43">
        <v>0</v>
      </c>
      <c r="F58" s="43">
        <v>1765500</v>
      </c>
      <c r="G58" s="11">
        <v>18182</v>
      </c>
    </row>
    <row r="59" spans="1:7" s="1" customFormat="1" ht="21.6" customHeight="1">
      <c r="A59" s="6" t="s">
        <v>313</v>
      </c>
      <c r="B59" s="7" t="s">
        <v>439</v>
      </c>
      <c r="C59" s="7" t="s">
        <v>500</v>
      </c>
      <c r="D59" s="9" t="s">
        <v>314</v>
      </c>
      <c r="E59" s="43">
        <v>0</v>
      </c>
      <c r="F59" s="43">
        <v>9090909</v>
      </c>
      <c r="G59" s="11">
        <v>5598000</v>
      </c>
    </row>
    <row r="60" spans="1:7" s="1" customFormat="1" ht="21.6" customHeight="1">
      <c r="A60" s="6" t="s">
        <v>313</v>
      </c>
      <c r="B60" s="7" t="s">
        <v>358</v>
      </c>
      <c r="C60" s="7" t="s">
        <v>500</v>
      </c>
      <c r="D60" s="9" t="s">
        <v>315</v>
      </c>
      <c r="E60" s="43">
        <v>0</v>
      </c>
      <c r="F60" s="43">
        <v>9090909</v>
      </c>
      <c r="G60" s="11">
        <v>110663451</v>
      </c>
    </row>
    <row r="61" spans="1:7" ht="20.25" customHeight="1">
      <c r="A61" s="6" t="s">
        <v>292</v>
      </c>
      <c r="B61" s="7" t="s">
        <v>509</v>
      </c>
      <c r="C61" s="7" t="s">
        <v>500</v>
      </c>
      <c r="D61" s="9" t="s">
        <v>294</v>
      </c>
      <c r="E61" s="43">
        <v>0</v>
      </c>
      <c r="F61" s="43">
        <v>990000</v>
      </c>
      <c r="G61" s="11">
        <v>176871080</v>
      </c>
    </row>
    <row r="62" spans="1:7" s="1" customFormat="1" ht="21.6" customHeight="1">
      <c r="A62" s="6" t="s">
        <v>69</v>
      </c>
      <c r="B62" s="7" t="s">
        <v>510</v>
      </c>
      <c r="C62" s="7" t="s">
        <v>500</v>
      </c>
      <c r="D62" s="9" t="s">
        <v>299</v>
      </c>
      <c r="E62" s="43">
        <v>0</v>
      </c>
      <c r="F62" s="43">
        <v>301818</v>
      </c>
      <c r="G62" s="11"/>
    </row>
    <row r="63" spans="1:8" s="1" customFormat="1" ht="21.6" customHeight="1">
      <c r="A63" s="16"/>
      <c r="B63" s="17"/>
      <c r="C63" s="17"/>
      <c r="D63" s="18"/>
      <c r="E63" s="44">
        <f>SUM(E31:E62)</f>
        <v>0</v>
      </c>
      <c r="F63" s="44">
        <f>SUM(F31:F62)</f>
        <v>303407985</v>
      </c>
      <c r="G63" s="11">
        <v>-293150713</v>
      </c>
      <c r="H63" s="11"/>
    </row>
    <row r="64" spans="1:8" s="1" customFormat="1" ht="21.6" customHeight="1">
      <c r="A64" s="181" t="s">
        <v>130</v>
      </c>
      <c r="B64" s="189" t="s">
        <v>378</v>
      </c>
      <c r="C64" s="189" t="s">
        <v>494</v>
      </c>
      <c r="D64" s="190" t="s">
        <v>132</v>
      </c>
      <c r="E64" s="191">
        <v>77220</v>
      </c>
      <c r="F64" s="191">
        <v>0</v>
      </c>
      <c r="G64" s="11">
        <f>F63+G63</f>
        <v>10257272</v>
      </c>
      <c r="H64" s="11"/>
    </row>
    <row r="65" spans="1:7" ht="20.25" customHeight="1">
      <c r="A65" s="187" t="s">
        <v>188</v>
      </c>
      <c r="B65" s="179" t="s">
        <v>495</v>
      </c>
      <c r="C65" s="189" t="s">
        <v>494</v>
      </c>
      <c r="D65" s="177" t="s">
        <v>190</v>
      </c>
      <c r="E65" s="180">
        <v>6</v>
      </c>
      <c r="F65" s="180">
        <v>0</v>
      </c>
      <c r="G65" s="11">
        <v>-10382727</v>
      </c>
    </row>
    <row r="66" spans="1:8" s="1" customFormat="1" ht="21.6" customHeight="1">
      <c r="A66" s="188" t="s">
        <v>37</v>
      </c>
      <c r="B66" s="184" t="s">
        <v>496</v>
      </c>
      <c r="C66" s="189" t="s">
        <v>494</v>
      </c>
      <c r="D66" s="184" t="s">
        <v>497</v>
      </c>
      <c r="E66" s="185">
        <v>300</v>
      </c>
      <c r="F66" s="185">
        <v>0</v>
      </c>
      <c r="G66" s="11"/>
      <c r="H66" s="11"/>
    </row>
    <row r="67" spans="1:8" s="1" customFormat="1" ht="21.6" customHeight="1">
      <c r="A67" s="187" t="s">
        <v>225</v>
      </c>
      <c r="B67" s="179" t="s">
        <v>498</v>
      </c>
      <c r="C67" s="189" t="s">
        <v>494</v>
      </c>
      <c r="D67" s="179" t="s">
        <v>227</v>
      </c>
      <c r="E67" s="180">
        <v>369290</v>
      </c>
      <c r="F67" s="180">
        <v>0</v>
      </c>
      <c r="G67" s="11"/>
      <c r="H67" s="11"/>
    </row>
    <row r="68" spans="1:7" ht="20.25" customHeight="1">
      <c r="A68" s="176" t="s">
        <v>250</v>
      </c>
      <c r="B68" s="177" t="s">
        <v>511</v>
      </c>
      <c r="C68" s="189" t="s">
        <v>494</v>
      </c>
      <c r="D68" s="179" t="s">
        <v>252</v>
      </c>
      <c r="E68" s="180">
        <v>5</v>
      </c>
      <c r="F68" s="180">
        <v>0</v>
      </c>
      <c r="G68" s="11"/>
    </row>
    <row r="69" spans="1:8" s="1" customFormat="1" ht="21.6" customHeight="1">
      <c r="A69" s="176" t="s">
        <v>300</v>
      </c>
      <c r="B69" s="177" t="s">
        <v>513</v>
      </c>
      <c r="C69" s="189" t="s">
        <v>494</v>
      </c>
      <c r="D69" s="179" t="s">
        <v>301</v>
      </c>
      <c r="E69" s="180">
        <v>4</v>
      </c>
      <c r="F69" s="180">
        <v>0</v>
      </c>
      <c r="G69" s="11"/>
      <c r="H69" s="11"/>
    </row>
    <row r="70" spans="1:8" s="1" customFormat="1" ht="21.6" customHeight="1">
      <c r="A70" s="187" t="s">
        <v>748</v>
      </c>
      <c r="B70" s="177" t="s">
        <v>431</v>
      </c>
      <c r="C70" s="189" t="s">
        <v>494</v>
      </c>
      <c r="D70" s="179" t="s">
        <v>759</v>
      </c>
      <c r="E70" s="180">
        <v>19726</v>
      </c>
      <c r="F70" s="180">
        <v>0</v>
      </c>
      <c r="G70" s="11"/>
      <c r="H70" s="11"/>
    </row>
    <row r="71" spans="1:8" s="1" customFormat="1" ht="21.6" customHeight="1">
      <c r="A71" s="187" t="s">
        <v>748</v>
      </c>
      <c r="B71" s="179" t="s">
        <v>346</v>
      </c>
      <c r="C71" s="189" t="s">
        <v>494</v>
      </c>
      <c r="D71" s="179" t="s">
        <v>760</v>
      </c>
      <c r="E71" s="180">
        <v>2354</v>
      </c>
      <c r="F71" s="180">
        <v>0</v>
      </c>
      <c r="G71" s="11"/>
      <c r="H71" s="11"/>
    </row>
    <row r="72" spans="1:8" s="1" customFormat="1" ht="21.6" customHeight="1">
      <c r="A72" s="16"/>
      <c r="B72" s="17"/>
      <c r="C72" s="17"/>
      <c r="D72" s="18"/>
      <c r="E72" s="44">
        <f>SUM(E64:E71)</f>
        <v>468905</v>
      </c>
      <c r="F72" s="44">
        <f>SUM(F64:F71)</f>
        <v>0</v>
      </c>
      <c r="G72" s="11"/>
      <c r="H72" s="11"/>
    </row>
    <row r="73" spans="1:7" ht="20.25" customHeight="1">
      <c r="A73" s="188" t="s">
        <v>256</v>
      </c>
      <c r="B73" s="184" t="s">
        <v>512</v>
      </c>
      <c r="C73" s="183" t="s">
        <v>754</v>
      </c>
      <c r="D73" s="184" t="s">
        <v>227</v>
      </c>
      <c r="E73" s="185">
        <v>0</v>
      </c>
      <c r="F73" s="185">
        <v>500</v>
      </c>
      <c r="G73" s="11"/>
    </row>
    <row r="74" spans="1:8" s="1" customFormat="1" ht="21.6" customHeight="1">
      <c r="A74" s="181" t="s">
        <v>58</v>
      </c>
      <c r="B74" s="189" t="s">
        <v>498</v>
      </c>
      <c r="C74" s="183" t="s">
        <v>754</v>
      </c>
      <c r="D74" s="190" t="s">
        <v>270</v>
      </c>
      <c r="E74" s="191">
        <v>0</v>
      </c>
      <c r="F74" s="191">
        <v>500</v>
      </c>
      <c r="G74" s="11"/>
      <c r="H74" s="11"/>
    </row>
    <row r="75" spans="1:8" s="1" customFormat="1" ht="18" customHeight="1">
      <c r="A75" s="187" t="s">
        <v>66</v>
      </c>
      <c r="B75" s="179" t="s">
        <v>396</v>
      </c>
      <c r="C75" s="183" t="s">
        <v>754</v>
      </c>
      <c r="D75" s="177" t="s">
        <v>289</v>
      </c>
      <c r="E75" s="180">
        <v>0</v>
      </c>
      <c r="F75" s="180">
        <v>500</v>
      </c>
      <c r="G75" s="11"/>
      <c r="H75" s="11"/>
    </row>
    <row r="76" spans="1:8" s="1" customFormat="1" ht="18" customHeight="1">
      <c r="A76" s="188" t="s">
        <v>74</v>
      </c>
      <c r="B76" s="184" t="s">
        <v>356</v>
      </c>
      <c r="C76" s="183" t="s">
        <v>754</v>
      </c>
      <c r="D76" s="184" t="s">
        <v>303</v>
      </c>
      <c r="E76" s="185">
        <v>0</v>
      </c>
      <c r="F76" s="185">
        <v>790</v>
      </c>
      <c r="G76" s="11"/>
      <c r="H76" s="11"/>
    </row>
    <row r="77" spans="1:7" ht="20.25" customHeight="1">
      <c r="A77" s="176" t="s">
        <v>80</v>
      </c>
      <c r="B77" s="177" t="s">
        <v>371</v>
      </c>
      <c r="C77" s="183" t="s">
        <v>754</v>
      </c>
      <c r="D77" s="179" t="s">
        <v>83</v>
      </c>
      <c r="E77" s="180">
        <v>0</v>
      </c>
      <c r="F77" s="180">
        <v>500</v>
      </c>
      <c r="G77" s="11"/>
    </row>
    <row r="78" spans="1:8" s="1" customFormat="1" ht="21.6" customHeight="1">
      <c r="A78" s="176" t="s">
        <v>96</v>
      </c>
      <c r="B78" s="177" t="s">
        <v>364</v>
      </c>
      <c r="C78" s="183" t="s">
        <v>754</v>
      </c>
      <c r="D78" s="179" t="s">
        <v>100</v>
      </c>
      <c r="E78" s="180">
        <v>0</v>
      </c>
      <c r="F78" s="180">
        <v>500</v>
      </c>
      <c r="G78" s="11"/>
      <c r="H78" s="11"/>
    </row>
    <row r="79" spans="1:7" ht="20.25" customHeight="1">
      <c r="A79" s="176" t="s">
        <v>114</v>
      </c>
      <c r="B79" s="177" t="s">
        <v>377</v>
      </c>
      <c r="C79" s="183" t="s">
        <v>754</v>
      </c>
      <c r="D79" s="179" t="s">
        <v>118</v>
      </c>
      <c r="E79" s="180">
        <v>0</v>
      </c>
      <c r="F79" s="180">
        <v>78420</v>
      </c>
      <c r="G79" s="11"/>
    </row>
    <row r="80" spans="1:8" s="1" customFormat="1" ht="21.6" customHeight="1">
      <c r="A80" s="176" t="s">
        <v>13</v>
      </c>
      <c r="B80" s="177" t="s">
        <v>378</v>
      </c>
      <c r="C80" s="183" t="s">
        <v>754</v>
      </c>
      <c r="D80" s="179" t="s">
        <v>151</v>
      </c>
      <c r="E80" s="180">
        <v>0</v>
      </c>
      <c r="F80" s="180">
        <v>500</v>
      </c>
      <c r="G80" s="11"/>
      <c r="H80" s="11"/>
    </row>
    <row r="81" spans="1:8" s="1" customFormat="1" ht="21.6" customHeight="1">
      <c r="A81" s="176" t="s">
        <v>180</v>
      </c>
      <c r="B81" s="177" t="s">
        <v>378</v>
      </c>
      <c r="C81" s="183" t="s">
        <v>754</v>
      </c>
      <c r="D81" s="179" t="s">
        <v>182</v>
      </c>
      <c r="E81" s="180">
        <v>0</v>
      </c>
      <c r="F81" s="180">
        <v>500</v>
      </c>
      <c r="G81" s="11"/>
      <c r="H81" s="11"/>
    </row>
    <row r="82" spans="1:8" s="1" customFormat="1" ht="21.6" customHeight="1">
      <c r="A82" s="176" t="s">
        <v>32</v>
      </c>
      <c r="B82" s="177" t="s">
        <v>400</v>
      </c>
      <c r="C82" s="183" t="s">
        <v>754</v>
      </c>
      <c r="D82" s="179" t="s">
        <v>206</v>
      </c>
      <c r="E82" s="180">
        <v>0</v>
      </c>
      <c r="F82" s="180">
        <v>500</v>
      </c>
      <c r="G82" s="11"/>
      <c r="H82" s="11"/>
    </row>
    <row r="83" spans="1:7" ht="20.25" customHeight="1">
      <c r="A83" s="176" t="s">
        <v>37</v>
      </c>
      <c r="B83" s="177" t="s">
        <v>387</v>
      </c>
      <c r="C83" s="183" t="s">
        <v>754</v>
      </c>
      <c r="D83" s="179" t="s">
        <v>38</v>
      </c>
      <c r="E83" s="180">
        <v>0</v>
      </c>
      <c r="F83" s="180">
        <v>369790</v>
      </c>
      <c r="G83" s="11"/>
    </row>
    <row r="84" spans="1:7" ht="20.25" customHeight="1">
      <c r="A84" s="176" t="s">
        <v>91</v>
      </c>
      <c r="B84" s="177" t="s">
        <v>752</v>
      </c>
      <c r="C84" s="183" t="s">
        <v>754</v>
      </c>
      <c r="D84" s="179" t="s">
        <v>93</v>
      </c>
      <c r="E84" s="180">
        <v>0</v>
      </c>
      <c r="F84" s="180">
        <v>148480</v>
      </c>
      <c r="G84" s="11"/>
    </row>
    <row r="85" spans="1:7" ht="20.25" customHeight="1">
      <c r="A85" s="181" t="s">
        <v>748</v>
      </c>
      <c r="B85" s="189" t="s">
        <v>379</v>
      </c>
      <c r="C85" s="183" t="s">
        <v>754</v>
      </c>
      <c r="D85" s="190" t="s">
        <v>753</v>
      </c>
      <c r="E85" s="191">
        <v>0</v>
      </c>
      <c r="F85" s="191">
        <v>3816953</v>
      </c>
      <c r="G85" s="11"/>
    </row>
    <row r="86" spans="1:7" ht="20.25" customHeight="1">
      <c r="A86" s="16"/>
      <c r="B86" s="17"/>
      <c r="C86" s="17"/>
      <c r="D86" s="18"/>
      <c r="E86" s="44">
        <f>SUM(E73:E85)</f>
        <v>0</v>
      </c>
      <c r="F86" s="44">
        <f>SUM(F73:F85)</f>
        <v>4418433</v>
      </c>
      <c r="G86" s="11"/>
    </row>
    <row r="87" spans="1:8" s="1" customFormat="1" ht="21.6" customHeight="1">
      <c r="A87" s="6" t="s">
        <v>91</v>
      </c>
      <c r="B87" s="7" t="s">
        <v>478</v>
      </c>
      <c r="C87" s="7" t="s">
        <v>477</v>
      </c>
      <c r="D87" s="9" t="s">
        <v>479</v>
      </c>
      <c r="E87" s="43">
        <v>2056280</v>
      </c>
      <c r="F87" s="43">
        <v>0</v>
      </c>
      <c r="G87" s="11"/>
      <c r="H87" s="11"/>
    </row>
    <row r="88" spans="1:8" s="1" customFormat="1" ht="21.6" customHeight="1">
      <c r="A88" s="6" t="s">
        <v>480</v>
      </c>
      <c r="B88" s="7" t="s">
        <v>442</v>
      </c>
      <c r="C88" s="7" t="s">
        <v>477</v>
      </c>
      <c r="D88" s="9" t="s">
        <v>481</v>
      </c>
      <c r="E88" s="43">
        <v>1995080</v>
      </c>
      <c r="F88" s="43">
        <v>0</v>
      </c>
      <c r="G88" s="11"/>
      <c r="H88" s="11"/>
    </row>
    <row r="89" spans="1:7" ht="20.25" customHeight="1">
      <c r="A89" s="6" t="s">
        <v>480</v>
      </c>
      <c r="B89" s="7" t="s">
        <v>388</v>
      </c>
      <c r="C89" s="7" t="s">
        <v>477</v>
      </c>
      <c r="D89" s="9" t="s">
        <v>482</v>
      </c>
      <c r="E89" s="43">
        <v>141636</v>
      </c>
      <c r="F89" s="43">
        <v>0</v>
      </c>
      <c r="G89" s="11"/>
    </row>
    <row r="90" spans="1:8" s="1" customFormat="1" ht="21.6" customHeight="1">
      <c r="A90" s="6" t="s">
        <v>125</v>
      </c>
      <c r="B90" s="7" t="s">
        <v>483</v>
      </c>
      <c r="C90" s="7" t="s">
        <v>477</v>
      </c>
      <c r="D90" s="9" t="s">
        <v>484</v>
      </c>
      <c r="E90" s="43">
        <v>2046250</v>
      </c>
      <c r="F90" s="43">
        <v>0</v>
      </c>
      <c r="G90" s="11"/>
      <c r="H90" s="11"/>
    </row>
    <row r="91" spans="1:8" s="1" customFormat="1" ht="21.6" customHeight="1">
      <c r="A91" s="6" t="s">
        <v>141</v>
      </c>
      <c r="B91" s="7" t="s">
        <v>408</v>
      </c>
      <c r="C91" s="7" t="s">
        <v>477</v>
      </c>
      <c r="D91" s="9" t="s">
        <v>485</v>
      </c>
      <c r="E91" s="43">
        <v>2025550</v>
      </c>
      <c r="F91" s="43">
        <v>0</v>
      </c>
      <c r="G91" s="11"/>
      <c r="H91" s="11"/>
    </row>
    <row r="92" spans="1:7" ht="20.25" customHeight="1">
      <c r="A92" s="6" t="s">
        <v>16</v>
      </c>
      <c r="B92" s="7" t="s">
        <v>324</v>
      </c>
      <c r="C92" s="7" t="s">
        <v>477</v>
      </c>
      <c r="D92" s="9" t="s">
        <v>18</v>
      </c>
      <c r="E92" s="43">
        <v>25126236</v>
      </c>
      <c r="F92" s="43">
        <v>0</v>
      </c>
      <c r="G92" s="11"/>
    </row>
    <row r="93" spans="1:8" s="1" customFormat="1" ht="18" customHeight="1">
      <c r="A93" s="6" t="s">
        <v>164</v>
      </c>
      <c r="B93" s="7" t="s">
        <v>431</v>
      </c>
      <c r="C93" s="7" t="s">
        <v>477</v>
      </c>
      <c r="D93" s="9" t="s">
        <v>166</v>
      </c>
      <c r="E93" s="43">
        <v>2044300</v>
      </c>
      <c r="F93" s="43">
        <v>0</v>
      </c>
      <c r="G93" s="11"/>
      <c r="H93" s="11"/>
    </row>
    <row r="94" spans="1:8" s="1" customFormat="1" ht="21.6" customHeight="1">
      <c r="A94" s="6" t="s">
        <v>19</v>
      </c>
      <c r="B94" s="7" t="s">
        <v>486</v>
      </c>
      <c r="C94" s="7" t="s">
        <v>477</v>
      </c>
      <c r="D94" s="9" t="s">
        <v>21</v>
      </c>
      <c r="E94" s="43">
        <v>3283774</v>
      </c>
      <c r="F94" s="43">
        <v>0</v>
      </c>
      <c r="G94" s="11"/>
      <c r="H94" s="11"/>
    </row>
    <row r="95" spans="1:7" ht="20.25" customHeight="1">
      <c r="A95" s="6" t="s">
        <v>22</v>
      </c>
      <c r="B95" s="7" t="s">
        <v>454</v>
      </c>
      <c r="C95" s="7" t="s">
        <v>477</v>
      </c>
      <c r="D95" s="9" t="s">
        <v>24</v>
      </c>
      <c r="E95" s="43">
        <v>10451800</v>
      </c>
      <c r="F95" s="43">
        <v>0</v>
      </c>
      <c r="G95" s="11"/>
    </row>
    <row r="96" spans="1:8" s="1" customFormat="1" ht="18" customHeight="1">
      <c r="A96" s="6" t="s">
        <v>26</v>
      </c>
      <c r="B96" s="7" t="s">
        <v>417</v>
      </c>
      <c r="C96" s="7" t="s">
        <v>477</v>
      </c>
      <c r="D96" s="9" t="s">
        <v>28</v>
      </c>
      <c r="E96" s="43">
        <v>15300000</v>
      </c>
      <c r="F96" s="43">
        <v>0</v>
      </c>
      <c r="G96" s="11"/>
      <c r="H96" s="11"/>
    </row>
    <row r="97" spans="1:7" ht="20.25" customHeight="1">
      <c r="A97" s="6" t="s">
        <v>29</v>
      </c>
      <c r="B97" s="7" t="s">
        <v>426</v>
      </c>
      <c r="C97" s="7" t="s">
        <v>477</v>
      </c>
      <c r="D97" s="9" t="s">
        <v>31</v>
      </c>
      <c r="E97" s="43">
        <v>9182125</v>
      </c>
      <c r="F97" s="43">
        <v>0</v>
      </c>
      <c r="G97" s="11"/>
    </row>
    <row r="98" spans="1:8" s="1" customFormat="1" ht="18" customHeight="1">
      <c r="A98" s="6" t="s">
        <v>32</v>
      </c>
      <c r="B98" s="7" t="s">
        <v>434</v>
      </c>
      <c r="C98" s="7" t="s">
        <v>477</v>
      </c>
      <c r="D98" s="9" t="s">
        <v>34</v>
      </c>
      <c r="E98" s="43">
        <v>6024546</v>
      </c>
      <c r="F98" s="43">
        <v>0</v>
      </c>
      <c r="G98" s="11"/>
      <c r="H98" s="11"/>
    </row>
    <row r="99" spans="1:8" s="1" customFormat="1" ht="21.6" customHeight="1">
      <c r="A99" s="6" t="s">
        <v>32</v>
      </c>
      <c r="B99" s="7" t="s">
        <v>464</v>
      </c>
      <c r="C99" s="7" t="s">
        <v>477</v>
      </c>
      <c r="D99" s="9" t="s">
        <v>487</v>
      </c>
      <c r="E99" s="43">
        <v>367779</v>
      </c>
      <c r="F99" s="43">
        <v>0</v>
      </c>
      <c r="G99" s="11"/>
      <c r="H99" s="11"/>
    </row>
    <row r="100" spans="1:8" s="1" customFormat="1" ht="21.6" customHeight="1">
      <c r="A100" s="6" t="s">
        <v>37</v>
      </c>
      <c r="B100" s="7" t="s">
        <v>434</v>
      </c>
      <c r="C100" s="7" t="s">
        <v>477</v>
      </c>
      <c r="D100" s="9" t="s">
        <v>38</v>
      </c>
      <c r="E100" s="43">
        <v>14791667</v>
      </c>
      <c r="F100" s="43">
        <v>0</v>
      </c>
      <c r="G100" s="11"/>
      <c r="H100" s="11"/>
    </row>
    <row r="101" spans="1:7" ht="20.25" customHeight="1">
      <c r="A101" s="6" t="s">
        <v>39</v>
      </c>
      <c r="B101" s="7" t="s">
        <v>425</v>
      </c>
      <c r="C101" s="7" t="s">
        <v>477</v>
      </c>
      <c r="D101" s="9" t="s">
        <v>41</v>
      </c>
      <c r="E101" s="43">
        <v>8601954</v>
      </c>
      <c r="F101" s="43">
        <v>0</v>
      </c>
      <c r="G101" s="11"/>
    </row>
    <row r="102" spans="1:8" s="1" customFormat="1" ht="21.6" customHeight="1">
      <c r="A102" s="6" t="s">
        <v>44</v>
      </c>
      <c r="B102" s="7" t="s">
        <v>425</v>
      </c>
      <c r="C102" s="7" t="s">
        <v>477</v>
      </c>
      <c r="D102" s="9" t="s">
        <v>45</v>
      </c>
      <c r="E102" s="43">
        <v>5666046</v>
      </c>
      <c r="F102" s="43">
        <v>0</v>
      </c>
      <c r="G102" s="11"/>
      <c r="H102" s="11"/>
    </row>
    <row r="103" spans="1:8" s="1" customFormat="1" ht="21.6" customHeight="1">
      <c r="A103" s="6" t="s">
        <v>46</v>
      </c>
      <c r="B103" s="7" t="s">
        <v>442</v>
      </c>
      <c r="C103" s="7" t="s">
        <v>477</v>
      </c>
      <c r="D103" s="9" t="s">
        <v>48</v>
      </c>
      <c r="E103" s="43">
        <v>7288815</v>
      </c>
      <c r="F103" s="43">
        <v>0</v>
      </c>
      <c r="G103" s="11"/>
      <c r="H103" s="11"/>
    </row>
    <row r="104" spans="1:8" s="1" customFormat="1" ht="18" customHeight="1">
      <c r="A104" s="6" t="s">
        <v>49</v>
      </c>
      <c r="B104" s="7" t="s">
        <v>488</v>
      </c>
      <c r="C104" s="7" t="s">
        <v>477</v>
      </c>
      <c r="D104" s="9" t="s">
        <v>51</v>
      </c>
      <c r="E104" s="43">
        <v>738300</v>
      </c>
      <c r="F104" s="43">
        <v>0</v>
      </c>
      <c r="G104" s="11"/>
      <c r="H104" s="11"/>
    </row>
    <row r="105" spans="1:7" ht="20.25" customHeight="1">
      <c r="A105" s="6" t="s">
        <v>53</v>
      </c>
      <c r="B105" s="7" t="s">
        <v>489</v>
      </c>
      <c r="C105" s="7" t="s">
        <v>477</v>
      </c>
      <c r="D105" s="9" t="s">
        <v>55</v>
      </c>
      <c r="E105" s="43">
        <v>7251215</v>
      </c>
      <c r="F105" s="43">
        <v>0</v>
      </c>
      <c r="G105" s="11"/>
    </row>
    <row r="106" spans="1:8" s="1" customFormat="1" ht="21.6" customHeight="1">
      <c r="A106" s="6" t="s">
        <v>58</v>
      </c>
      <c r="B106" s="7" t="s">
        <v>431</v>
      </c>
      <c r="C106" s="7" t="s">
        <v>477</v>
      </c>
      <c r="D106" s="9" t="s">
        <v>60</v>
      </c>
      <c r="E106" s="43">
        <v>28235436</v>
      </c>
      <c r="F106" s="43">
        <v>0</v>
      </c>
      <c r="G106" s="11"/>
      <c r="H106" s="11"/>
    </row>
    <row r="107" spans="1:8" s="1" customFormat="1" ht="18" customHeight="1">
      <c r="A107" s="6" t="s">
        <v>490</v>
      </c>
      <c r="B107" s="7" t="s">
        <v>436</v>
      </c>
      <c r="C107" s="7" t="s">
        <v>477</v>
      </c>
      <c r="D107" s="9" t="s">
        <v>491</v>
      </c>
      <c r="E107" s="43">
        <v>54545455</v>
      </c>
      <c r="F107" s="43">
        <v>0</v>
      </c>
      <c r="G107" s="11"/>
      <c r="H107" s="11"/>
    </row>
    <row r="108" spans="1:7" ht="20.25" customHeight="1">
      <c r="A108" s="6" t="s">
        <v>63</v>
      </c>
      <c r="B108" s="7" t="s">
        <v>469</v>
      </c>
      <c r="C108" s="7" t="s">
        <v>477</v>
      </c>
      <c r="D108" s="9" t="s">
        <v>65</v>
      </c>
      <c r="E108" s="43">
        <v>11859244</v>
      </c>
      <c r="F108" s="43">
        <v>0</v>
      </c>
      <c r="G108" s="11"/>
    </row>
    <row r="109" spans="1:8" s="1" customFormat="1" ht="21.6" customHeight="1">
      <c r="A109" s="6" t="s">
        <v>66</v>
      </c>
      <c r="B109" s="7" t="s">
        <v>390</v>
      </c>
      <c r="C109" s="7" t="s">
        <v>477</v>
      </c>
      <c r="D109" s="9" t="s">
        <v>68</v>
      </c>
      <c r="E109" s="43">
        <v>743600</v>
      </c>
      <c r="F109" s="43">
        <v>0</v>
      </c>
      <c r="G109" s="11"/>
      <c r="H109" s="11"/>
    </row>
    <row r="110" spans="1:7" ht="20.25" customHeight="1">
      <c r="A110" s="6" t="s">
        <v>69</v>
      </c>
      <c r="B110" s="7" t="s">
        <v>492</v>
      </c>
      <c r="C110" s="7" t="s">
        <v>477</v>
      </c>
      <c r="D110" s="9" t="s">
        <v>71</v>
      </c>
      <c r="E110" s="43">
        <v>10558035</v>
      </c>
      <c r="F110" s="43">
        <v>0</v>
      </c>
      <c r="G110" s="11"/>
    </row>
    <row r="111" spans="1:8" s="1" customFormat="1" ht="21.6" customHeight="1">
      <c r="A111" s="6" t="s">
        <v>69</v>
      </c>
      <c r="B111" s="7" t="s">
        <v>474</v>
      </c>
      <c r="C111" s="7" t="s">
        <v>477</v>
      </c>
      <c r="D111" s="9" t="s">
        <v>73</v>
      </c>
      <c r="E111" s="43">
        <v>5000000</v>
      </c>
      <c r="F111" s="43">
        <v>0</v>
      </c>
      <c r="G111" s="11"/>
      <c r="H111" s="11"/>
    </row>
    <row r="112" spans="1:8" s="1" customFormat="1" ht="21.6" customHeight="1">
      <c r="A112" s="6" t="s">
        <v>74</v>
      </c>
      <c r="B112" s="7" t="s">
        <v>425</v>
      </c>
      <c r="C112" s="7" t="s">
        <v>477</v>
      </c>
      <c r="D112" s="9" t="s">
        <v>75</v>
      </c>
      <c r="E112" s="43">
        <v>1329351</v>
      </c>
      <c r="F112" s="43">
        <v>0</v>
      </c>
      <c r="G112" s="11"/>
      <c r="H112" s="11"/>
    </row>
    <row r="113" spans="1:7" ht="20.25" customHeight="1">
      <c r="A113" s="6" t="s">
        <v>76</v>
      </c>
      <c r="B113" s="7" t="s">
        <v>449</v>
      </c>
      <c r="C113" s="7" t="s">
        <v>477</v>
      </c>
      <c r="D113" s="9" t="s">
        <v>78</v>
      </c>
      <c r="E113" s="43">
        <v>33437477</v>
      </c>
      <c r="F113" s="43">
        <v>0</v>
      </c>
      <c r="G113" s="11"/>
    </row>
    <row r="114" spans="1:8" s="1" customFormat="1" ht="21.6" customHeight="1">
      <c r="A114" s="6" t="s">
        <v>76</v>
      </c>
      <c r="B114" s="7" t="s">
        <v>493</v>
      </c>
      <c r="C114" s="7" t="s">
        <v>477</v>
      </c>
      <c r="D114" s="9" t="s">
        <v>319</v>
      </c>
      <c r="E114" s="43">
        <v>1950503</v>
      </c>
      <c r="F114" s="43">
        <v>0</v>
      </c>
      <c r="G114" s="11"/>
      <c r="H114" s="11"/>
    </row>
    <row r="115" spans="1:8" s="1" customFormat="1" ht="21.6" customHeight="1">
      <c r="A115" s="16"/>
      <c r="B115" s="17"/>
      <c r="C115" s="17"/>
      <c r="D115" s="18"/>
      <c r="E115" s="44">
        <f>SUM(E87:E114)</f>
        <v>272042454</v>
      </c>
      <c r="F115" s="44">
        <f>SUM(F87:F114)</f>
        <v>0</v>
      </c>
      <c r="G115" s="11"/>
      <c r="H115" s="11"/>
    </row>
    <row r="116" spans="1:7" ht="20.25" customHeight="1">
      <c r="A116" s="6" t="s">
        <v>5</v>
      </c>
      <c r="B116" s="7" t="s">
        <v>353</v>
      </c>
      <c r="C116" s="7" t="s">
        <v>514</v>
      </c>
      <c r="D116" s="9" t="s">
        <v>515</v>
      </c>
      <c r="E116" s="43">
        <v>0</v>
      </c>
      <c r="F116" s="43">
        <v>10676875</v>
      </c>
      <c r="G116" s="11"/>
    </row>
    <row r="117" spans="1:8" s="1" customFormat="1" ht="21.6" customHeight="1">
      <c r="A117" s="6" t="s">
        <v>13</v>
      </c>
      <c r="B117" s="7" t="s">
        <v>439</v>
      </c>
      <c r="C117" s="7" t="s">
        <v>514</v>
      </c>
      <c r="D117" s="9" t="s">
        <v>15</v>
      </c>
      <c r="E117" s="43">
        <v>0</v>
      </c>
      <c r="F117" s="43">
        <v>200000000</v>
      </c>
      <c r="G117" s="11"/>
      <c r="H117" s="11"/>
    </row>
    <row r="118" spans="1:8" s="1" customFormat="1" ht="21.6" customHeight="1">
      <c r="A118" s="16"/>
      <c r="B118" s="17"/>
      <c r="C118" s="17"/>
      <c r="D118" s="18"/>
      <c r="E118" s="44">
        <f>SUM(E116:E117)</f>
        <v>0</v>
      </c>
      <c r="F118" s="44">
        <f>SUM(F116:F117)</f>
        <v>210676875</v>
      </c>
      <c r="G118" s="11"/>
      <c r="H118" s="11"/>
    </row>
    <row r="119" spans="1:8" s="1" customFormat="1" ht="21.6" customHeight="1">
      <c r="A119" s="176" t="s">
        <v>164</v>
      </c>
      <c r="B119" s="177" t="s">
        <v>498</v>
      </c>
      <c r="C119" s="178" t="s">
        <v>550</v>
      </c>
      <c r="D119" s="179" t="s">
        <v>405</v>
      </c>
      <c r="E119" s="180">
        <v>53900000</v>
      </c>
      <c r="F119" s="180">
        <v>0</v>
      </c>
      <c r="G119" s="11"/>
      <c r="H119" s="11"/>
    </row>
    <row r="120" spans="1:8" s="1" customFormat="1" ht="21.6" customHeight="1">
      <c r="A120" s="187" t="s">
        <v>178</v>
      </c>
      <c r="B120" s="177" t="s">
        <v>353</v>
      </c>
      <c r="C120" s="178" t="s">
        <v>550</v>
      </c>
      <c r="D120" s="179" t="s">
        <v>405</v>
      </c>
      <c r="E120" s="180">
        <v>0</v>
      </c>
      <c r="F120" s="180">
        <v>53900000</v>
      </c>
      <c r="G120" s="11"/>
      <c r="H120" s="11"/>
    </row>
    <row r="121" spans="1:8" s="1" customFormat="1" ht="21.6" customHeight="1">
      <c r="A121" s="194"/>
      <c r="B121" s="195"/>
      <c r="C121" s="195"/>
      <c r="D121" s="196"/>
      <c r="E121" s="197">
        <f>SUM(E119:E120)</f>
        <v>53900000</v>
      </c>
      <c r="F121" s="197">
        <f>SUM(F119:F120)</f>
        <v>53900000</v>
      </c>
      <c r="G121" s="11"/>
      <c r="H121" s="11"/>
    </row>
    <row r="122" spans="1:7" ht="20.25" customHeight="1">
      <c r="A122" s="176" t="s">
        <v>80</v>
      </c>
      <c r="B122" s="177" t="s">
        <v>356</v>
      </c>
      <c r="C122" s="183" t="s">
        <v>420</v>
      </c>
      <c r="D122" s="179" t="s">
        <v>82</v>
      </c>
      <c r="E122" s="180">
        <v>28607000</v>
      </c>
      <c r="F122" s="180">
        <v>0</v>
      </c>
      <c r="G122" s="11"/>
    </row>
    <row r="123" spans="1:8" s="1" customFormat="1" ht="21.6" customHeight="1">
      <c r="A123" s="176" t="s">
        <v>91</v>
      </c>
      <c r="B123" s="177" t="s">
        <v>421</v>
      </c>
      <c r="C123" s="183" t="s">
        <v>420</v>
      </c>
      <c r="D123" s="179" t="s">
        <v>422</v>
      </c>
      <c r="E123" s="180">
        <v>0</v>
      </c>
      <c r="F123" s="180">
        <v>1494610</v>
      </c>
      <c r="G123" s="11"/>
      <c r="H123" s="11"/>
    </row>
    <row r="124" spans="1:8" s="1" customFormat="1" ht="21.6" customHeight="1">
      <c r="A124" s="176" t="s">
        <v>104</v>
      </c>
      <c r="B124" s="177" t="s">
        <v>349</v>
      </c>
      <c r="C124" s="183" t="s">
        <v>420</v>
      </c>
      <c r="D124" s="179" t="s">
        <v>423</v>
      </c>
      <c r="E124" s="180">
        <v>1494610</v>
      </c>
      <c r="F124" s="180">
        <v>0</v>
      </c>
      <c r="G124" s="11"/>
      <c r="H124" s="11"/>
    </row>
    <row r="125" spans="1:7" ht="20.25" customHeight="1">
      <c r="A125" s="176" t="s">
        <v>107</v>
      </c>
      <c r="B125" s="177" t="s">
        <v>424</v>
      </c>
      <c r="C125" s="183" t="s">
        <v>420</v>
      </c>
      <c r="D125" s="179" t="s">
        <v>122</v>
      </c>
      <c r="E125" s="180">
        <v>0</v>
      </c>
      <c r="F125" s="180">
        <v>894050</v>
      </c>
      <c r="G125" s="11"/>
    </row>
    <row r="126" spans="1:8" s="1" customFormat="1" ht="21.6" customHeight="1">
      <c r="A126" s="176" t="s">
        <v>119</v>
      </c>
      <c r="B126" s="177" t="s">
        <v>367</v>
      </c>
      <c r="C126" s="183" t="s">
        <v>420</v>
      </c>
      <c r="D126" s="179" t="s">
        <v>122</v>
      </c>
      <c r="E126" s="180">
        <v>0</v>
      </c>
      <c r="F126" s="180">
        <v>213070</v>
      </c>
      <c r="G126" s="11"/>
      <c r="H126" s="11"/>
    </row>
    <row r="127" spans="1:7" ht="20.25" customHeight="1">
      <c r="A127" s="176" t="s">
        <v>123</v>
      </c>
      <c r="B127" s="177" t="s">
        <v>425</v>
      </c>
      <c r="C127" s="183" t="s">
        <v>420</v>
      </c>
      <c r="D127" s="179" t="s">
        <v>124</v>
      </c>
      <c r="E127" s="180">
        <v>955050</v>
      </c>
      <c r="F127" s="180">
        <v>0</v>
      </c>
      <c r="G127" s="11"/>
    </row>
    <row r="128" spans="1:8" s="1" customFormat="1" ht="21.6" customHeight="1">
      <c r="A128" s="187" t="s">
        <v>138</v>
      </c>
      <c r="B128" s="179" t="s">
        <v>426</v>
      </c>
      <c r="C128" s="183" t="s">
        <v>420</v>
      </c>
      <c r="D128" s="179" t="s">
        <v>139</v>
      </c>
      <c r="E128" s="180">
        <v>627370</v>
      </c>
      <c r="F128" s="180">
        <v>0</v>
      </c>
      <c r="G128" s="11"/>
      <c r="H128" s="11"/>
    </row>
    <row r="129" spans="1:7" ht="20.25" customHeight="1">
      <c r="A129" s="187" t="s">
        <v>16</v>
      </c>
      <c r="B129" s="179" t="s">
        <v>427</v>
      </c>
      <c r="C129" s="183" t="s">
        <v>420</v>
      </c>
      <c r="D129" s="179" t="s">
        <v>18</v>
      </c>
      <c r="E129" s="180">
        <v>0</v>
      </c>
      <c r="F129" s="180">
        <v>1801270</v>
      </c>
      <c r="G129" s="11"/>
    </row>
    <row r="130" spans="1:8" s="1" customFormat="1" ht="21.6" customHeight="1">
      <c r="A130" s="187" t="s">
        <v>16</v>
      </c>
      <c r="B130" s="179" t="s">
        <v>428</v>
      </c>
      <c r="C130" s="183" t="s">
        <v>420</v>
      </c>
      <c r="D130" s="179" t="s">
        <v>157</v>
      </c>
      <c r="E130" s="180">
        <v>0</v>
      </c>
      <c r="F130" s="180">
        <v>61000</v>
      </c>
      <c r="G130" s="11"/>
      <c r="H130" s="11"/>
    </row>
    <row r="131" spans="1:7" ht="20.25" customHeight="1">
      <c r="A131" s="181" t="s">
        <v>160</v>
      </c>
      <c r="B131" s="182" t="s">
        <v>417</v>
      </c>
      <c r="C131" s="183" t="s">
        <v>420</v>
      </c>
      <c r="D131" s="184" t="s">
        <v>163</v>
      </c>
      <c r="E131" s="185">
        <v>396810</v>
      </c>
      <c r="F131" s="185">
        <v>0</v>
      </c>
      <c r="G131" s="11"/>
    </row>
    <row r="132" spans="1:8" s="1" customFormat="1" ht="21.6" customHeight="1">
      <c r="A132" s="181" t="s">
        <v>19</v>
      </c>
      <c r="B132" s="177" t="s">
        <v>429</v>
      </c>
      <c r="C132" s="183" t="s">
        <v>420</v>
      </c>
      <c r="D132" s="179" t="s">
        <v>21</v>
      </c>
      <c r="E132" s="180">
        <v>0</v>
      </c>
      <c r="F132" s="180">
        <v>224000</v>
      </c>
      <c r="G132" s="11"/>
      <c r="H132" s="11"/>
    </row>
    <row r="133" spans="1:7" ht="20.25" customHeight="1">
      <c r="A133" s="181" t="s">
        <v>22</v>
      </c>
      <c r="B133" s="177" t="s">
        <v>430</v>
      </c>
      <c r="C133" s="183" t="s">
        <v>420</v>
      </c>
      <c r="D133" s="179" t="s">
        <v>24</v>
      </c>
      <c r="E133" s="180">
        <v>0</v>
      </c>
      <c r="F133" s="180">
        <v>11800</v>
      </c>
      <c r="G133" s="11"/>
    </row>
    <row r="134" spans="1:8" s="1" customFormat="1" ht="21.6" customHeight="1">
      <c r="A134" s="181" t="s">
        <v>186</v>
      </c>
      <c r="B134" s="177" t="s">
        <v>431</v>
      </c>
      <c r="C134" s="183" t="s">
        <v>420</v>
      </c>
      <c r="D134" s="179" t="s">
        <v>187</v>
      </c>
      <c r="E134" s="180">
        <v>4836970</v>
      </c>
      <c r="F134" s="180">
        <v>0</v>
      </c>
      <c r="G134" s="11"/>
      <c r="H134" s="11"/>
    </row>
    <row r="135" spans="1:8" s="1" customFormat="1" ht="21.6" customHeight="1">
      <c r="A135" s="181" t="s">
        <v>26</v>
      </c>
      <c r="B135" s="177" t="s">
        <v>432</v>
      </c>
      <c r="C135" s="183" t="s">
        <v>420</v>
      </c>
      <c r="D135" s="179" t="s">
        <v>193</v>
      </c>
      <c r="E135" s="180">
        <v>0</v>
      </c>
      <c r="F135" s="180">
        <v>1791000</v>
      </c>
      <c r="G135" s="11"/>
      <c r="H135" s="11"/>
    </row>
    <row r="136" spans="1:7" ht="20.25" customHeight="1">
      <c r="A136" s="181" t="s">
        <v>32</v>
      </c>
      <c r="B136" s="177" t="s">
        <v>433</v>
      </c>
      <c r="C136" s="183" t="s">
        <v>420</v>
      </c>
      <c r="D136" s="179" t="s">
        <v>200</v>
      </c>
      <c r="E136" s="180">
        <v>0</v>
      </c>
      <c r="F136" s="180">
        <v>25800</v>
      </c>
      <c r="G136" s="11"/>
    </row>
    <row r="137" spans="1:8" s="1" customFormat="1" ht="21.6" customHeight="1">
      <c r="A137" s="181" t="s">
        <v>209</v>
      </c>
      <c r="B137" s="177" t="s">
        <v>434</v>
      </c>
      <c r="C137" s="183" t="s">
        <v>420</v>
      </c>
      <c r="D137" s="179" t="s">
        <v>210</v>
      </c>
      <c r="E137" s="180">
        <v>1194070</v>
      </c>
      <c r="F137" s="180">
        <v>0</v>
      </c>
      <c r="G137" s="11"/>
      <c r="H137" s="11"/>
    </row>
    <row r="138" spans="1:7" ht="20.25" customHeight="1">
      <c r="A138" s="181" t="s">
        <v>37</v>
      </c>
      <c r="B138" s="177" t="s">
        <v>435</v>
      </c>
      <c r="C138" s="183" t="s">
        <v>420</v>
      </c>
      <c r="D138" s="179" t="s">
        <v>38</v>
      </c>
      <c r="E138" s="180">
        <v>0</v>
      </c>
      <c r="F138" s="180">
        <v>6654567</v>
      </c>
      <c r="G138" s="11"/>
    </row>
    <row r="139" spans="1:8" s="1" customFormat="1" ht="21.6" customHeight="1">
      <c r="A139" s="181" t="s">
        <v>37</v>
      </c>
      <c r="B139" s="177" t="s">
        <v>750</v>
      </c>
      <c r="C139" s="183" t="s">
        <v>420</v>
      </c>
      <c r="D139" s="179" t="s">
        <v>497</v>
      </c>
      <c r="E139" s="180">
        <v>0</v>
      </c>
      <c r="F139" s="180">
        <v>300</v>
      </c>
      <c r="G139" s="11"/>
      <c r="H139" s="11"/>
    </row>
    <row r="140" spans="1:8" s="1" customFormat="1" ht="21.6" customHeight="1">
      <c r="A140" s="176" t="s">
        <v>39</v>
      </c>
      <c r="B140" s="177" t="s">
        <v>369</v>
      </c>
      <c r="C140" s="183" t="s">
        <v>420</v>
      </c>
      <c r="D140" s="179" t="s">
        <v>41</v>
      </c>
      <c r="E140" s="180">
        <v>0</v>
      </c>
      <c r="F140" s="180">
        <v>4500</v>
      </c>
      <c r="G140" s="11"/>
      <c r="H140" s="11"/>
    </row>
    <row r="141" spans="1:7" ht="20.25" customHeight="1">
      <c r="A141" s="176" t="s">
        <v>44</v>
      </c>
      <c r="B141" s="177" t="s">
        <v>436</v>
      </c>
      <c r="C141" s="183" t="s">
        <v>420</v>
      </c>
      <c r="D141" s="179" t="s">
        <v>235</v>
      </c>
      <c r="E141" s="180">
        <v>4387247</v>
      </c>
      <c r="F141" s="180">
        <v>0</v>
      </c>
      <c r="G141" s="11"/>
    </row>
    <row r="142" spans="1:8" s="1" customFormat="1" ht="21.6" customHeight="1">
      <c r="A142" s="176" t="s">
        <v>44</v>
      </c>
      <c r="B142" s="177" t="s">
        <v>369</v>
      </c>
      <c r="C142" s="183" t="s">
        <v>420</v>
      </c>
      <c r="D142" s="179" t="s">
        <v>45</v>
      </c>
      <c r="E142" s="180">
        <v>0</v>
      </c>
      <c r="F142" s="180">
        <v>32500</v>
      </c>
      <c r="G142" s="11"/>
      <c r="H142" s="11"/>
    </row>
    <row r="143" spans="1:8" s="1" customFormat="1" ht="18" customHeight="1">
      <c r="A143" s="176" t="s">
        <v>46</v>
      </c>
      <c r="B143" s="177" t="s">
        <v>437</v>
      </c>
      <c r="C143" s="183" t="s">
        <v>420</v>
      </c>
      <c r="D143" s="179" t="s">
        <v>48</v>
      </c>
      <c r="E143" s="180">
        <v>0</v>
      </c>
      <c r="F143" s="180">
        <v>70000</v>
      </c>
      <c r="G143" s="11"/>
      <c r="H143" s="11"/>
    </row>
    <row r="144" spans="1:8" s="1" customFormat="1" ht="21.6" customHeight="1">
      <c r="A144" s="176" t="s">
        <v>49</v>
      </c>
      <c r="B144" s="177" t="s">
        <v>438</v>
      </c>
      <c r="C144" s="183" t="s">
        <v>420</v>
      </c>
      <c r="D144" s="179" t="s">
        <v>51</v>
      </c>
      <c r="E144" s="180">
        <v>0</v>
      </c>
      <c r="F144" s="180">
        <v>396000</v>
      </c>
      <c r="G144" s="11"/>
      <c r="H144" s="11"/>
    </row>
    <row r="145" spans="1:7" ht="20.25" customHeight="1">
      <c r="A145" s="176" t="s">
        <v>257</v>
      </c>
      <c r="B145" s="177" t="s">
        <v>439</v>
      </c>
      <c r="C145" s="183" t="s">
        <v>420</v>
      </c>
      <c r="D145" s="179" t="s">
        <v>258</v>
      </c>
      <c r="E145" s="180">
        <v>1416500</v>
      </c>
      <c r="F145" s="180">
        <v>0</v>
      </c>
      <c r="G145" s="11"/>
    </row>
    <row r="146" spans="1:8" s="1" customFormat="1" ht="21.6" customHeight="1">
      <c r="A146" s="176" t="s">
        <v>58</v>
      </c>
      <c r="B146" s="177" t="s">
        <v>441</v>
      </c>
      <c r="C146" s="183" t="s">
        <v>420</v>
      </c>
      <c r="D146" s="179" t="s">
        <v>60</v>
      </c>
      <c r="E146" s="180">
        <v>0</v>
      </c>
      <c r="F146" s="180">
        <v>3097660</v>
      </c>
      <c r="G146" s="11"/>
      <c r="H146" s="11"/>
    </row>
    <row r="147" spans="1:7" ht="20.25" customHeight="1">
      <c r="A147" s="176" t="s">
        <v>277</v>
      </c>
      <c r="B147" s="177" t="s">
        <v>442</v>
      </c>
      <c r="C147" s="183" t="s">
        <v>420</v>
      </c>
      <c r="D147" s="179" t="s">
        <v>278</v>
      </c>
      <c r="E147" s="180">
        <v>1579500</v>
      </c>
      <c r="F147" s="180">
        <v>0</v>
      </c>
      <c r="G147" s="11"/>
    </row>
    <row r="148" spans="1:8" s="1" customFormat="1" ht="21.6" customHeight="1">
      <c r="A148" s="176" t="s">
        <v>63</v>
      </c>
      <c r="B148" s="177" t="s">
        <v>443</v>
      </c>
      <c r="C148" s="183" t="s">
        <v>420</v>
      </c>
      <c r="D148" s="179" t="s">
        <v>65</v>
      </c>
      <c r="E148" s="180">
        <v>0</v>
      </c>
      <c r="F148" s="180">
        <v>598200</v>
      </c>
      <c r="G148" s="11"/>
      <c r="H148" s="11"/>
    </row>
    <row r="149" spans="1:8" s="1" customFormat="1" ht="18" customHeight="1">
      <c r="A149" s="176" t="s">
        <v>66</v>
      </c>
      <c r="B149" s="177" t="s">
        <v>374</v>
      </c>
      <c r="C149" s="183" t="s">
        <v>420</v>
      </c>
      <c r="D149" s="179" t="s">
        <v>68</v>
      </c>
      <c r="E149" s="180">
        <v>0</v>
      </c>
      <c r="F149" s="180">
        <v>14000</v>
      </c>
      <c r="G149" s="11"/>
      <c r="H149" s="11"/>
    </row>
    <row r="150" spans="1:8" s="1" customFormat="1" ht="21.6" customHeight="1">
      <c r="A150" s="176" t="s">
        <v>290</v>
      </c>
      <c r="B150" s="177" t="s">
        <v>436</v>
      </c>
      <c r="C150" s="183" t="s">
        <v>420</v>
      </c>
      <c r="D150" s="179" t="s">
        <v>291</v>
      </c>
      <c r="E150" s="180">
        <v>1242900</v>
      </c>
      <c r="F150" s="180">
        <v>0</v>
      </c>
      <c r="G150" s="11"/>
      <c r="H150" s="11"/>
    </row>
    <row r="151" spans="1:7" ht="20.25" customHeight="1">
      <c r="A151" s="176" t="s">
        <v>69</v>
      </c>
      <c r="B151" s="177" t="s">
        <v>444</v>
      </c>
      <c r="C151" s="183" t="s">
        <v>420</v>
      </c>
      <c r="D151" s="179" t="s">
        <v>71</v>
      </c>
      <c r="E151" s="180">
        <v>0</v>
      </c>
      <c r="F151" s="180">
        <v>311800</v>
      </c>
      <c r="G151" s="11"/>
    </row>
    <row r="152" spans="1:8" s="1" customFormat="1" ht="21.6" customHeight="1">
      <c r="A152" s="176" t="s">
        <v>74</v>
      </c>
      <c r="B152" s="177" t="s">
        <v>445</v>
      </c>
      <c r="C152" s="183" t="s">
        <v>420</v>
      </c>
      <c r="D152" s="179" t="s">
        <v>75</v>
      </c>
      <c r="E152" s="180">
        <v>0</v>
      </c>
      <c r="F152" s="180">
        <v>1454450</v>
      </c>
      <c r="G152" s="11"/>
      <c r="H152" s="11"/>
    </row>
    <row r="153" spans="1:7" ht="20.25" customHeight="1">
      <c r="A153" s="176" t="s">
        <v>76</v>
      </c>
      <c r="B153" s="177" t="s">
        <v>447</v>
      </c>
      <c r="C153" s="183" t="s">
        <v>420</v>
      </c>
      <c r="D153" s="179" t="s">
        <v>307</v>
      </c>
      <c r="E153" s="180">
        <v>1009700</v>
      </c>
      <c r="F153" s="180">
        <v>0</v>
      </c>
      <c r="G153" s="11"/>
    </row>
    <row r="154" spans="1:8" s="1" customFormat="1" ht="18" customHeight="1">
      <c r="A154" s="176" t="s">
        <v>76</v>
      </c>
      <c r="B154" s="177" t="s">
        <v>446</v>
      </c>
      <c r="C154" s="183" t="s">
        <v>420</v>
      </c>
      <c r="D154" s="179" t="s">
        <v>78</v>
      </c>
      <c r="E154" s="180">
        <v>0</v>
      </c>
      <c r="F154" s="180">
        <v>4310800</v>
      </c>
      <c r="G154" s="11"/>
      <c r="H154" s="11"/>
    </row>
    <row r="155" spans="1:8" s="1" customFormat="1" ht="18" customHeight="1">
      <c r="A155" s="16"/>
      <c r="B155" s="17"/>
      <c r="C155" s="17"/>
      <c r="D155" s="18"/>
      <c r="E155" s="44">
        <f>SUM(E122:E154)</f>
        <v>47747727</v>
      </c>
      <c r="F155" s="44">
        <f>SUM(F122:F154)</f>
        <v>23461377</v>
      </c>
      <c r="G155" s="11"/>
      <c r="H155" s="11"/>
    </row>
    <row r="156" spans="1:7" ht="15">
      <c r="A156" s="181" t="s">
        <v>91</v>
      </c>
      <c r="B156" s="189" t="s">
        <v>342</v>
      </c>
      <c r="C156" s="189" t="s">
        <v>757</v>
      </c>
      <c r="D156" s="190" t="s">
        <v>93</v>
      </c>
      <c r="E156" s="191">
        <v>202973</v>
      </c>
      <c r="F156" s="191">
        <v>0</v>
      </c>
      <c r="G156" s="11"/>
    </row>
    <row r="157" spans="1:8" s="1" customFormat="1" ht="21.6" customHeight="1">
      <c r="A157" s="187" t="s">
        <v>96</v>
      </c>
      <c r="B157" s="179" t="s">
        <v>343</v>
      </c>
      <c r="C157" s="189" t="s">
        <v>757</v>
      </c>
      <c r="D157" s="177" t="s">
        <v>98</v>
      </c>
      <c r="E157" s="180">
        <v>130364</v>
      </c>
      <c r="F157" s="180">
        <v>0</v>
      </c>
      <c r="G157" s="11"/>
      <c r="H157" s="11"/>
    </row>
    <row r="158" spans="1:8" s="1" customFormat="1" ht="21.6" customHeight="1">
      <c r="A158" s="188" t="s">
        <v>107</v>
      </c>
      <c r="B158" s="184" t="s">
        <v>344</v>
      </c>
      <c r="C158" s="189" t="s">
        <v>757</v>
      </c>
      <c r="D158" s="184" t="s">
        <v>109</v>
      </c>
      <c r="E158" s="185">
        <v>105638</v>
      </c>
      <c r="F158" s="185">
        <v>0</v>
      </c>
      <c r="G158" s="11"/>
      <c r="H158" s="11"/>
    </row>
    <row r="159" spans="1:6" ht="20.25" customHeight="1">
      <c r="A159" s="176" t="s">
        <v>119</v>
      </c>
      <c r="B159" s="177" t="s">
        <v>345</v>
      </c>
      <c r="C159" s="189" t="s">
        <v>757</v>
      </c>
      <c r="D159" s="179" t="s">
        <v>121</v>
      </c>
      <c r="E159" s="180">
        <v>24973</v>
      </c>
      <c r="F159" s="180">
        <v>0</v>
      </c>
    </row>
    <row r="160" spans="1:8" s="1" customFormat="1" ht="21.6" customHeight="1">
      <c r="A160" s="176" t="s">
        <v>16</v>
      </c>
      <c r="B160" s="177" t="s">
        <v>326</v>
      </c>
      <c r="C160" s="189" t="s">
        <v>757</v>
      </c>
      <c r="D160" s="179" t="s">
        <v>18</v>
      </c>
      <c r="E160" s="180">
        <v>1959842</v>
      </c>
      <c r="F160" s="180">
        <v>0</v>
      </c>
      <c r="G160" s="11"/>
      <c r="H160" s="11"/>
    </row>
    <row r="161" spans="1:6" ht="20.25" customHeight="1">
      <c r="A161" s="192" t="s">
        <v>16</v>
      </c>
      <c r="B161" s="177" t="s">
        <v>328</v>
      </c>
      <c r="C161" s="189" t="s">
        <v>757</v>
      </c>
      <c r="D161" s="179" t="s">
        <v>155</v>
      </c>
      <c r="E161" s="180">
        <v>35545</v>
      </c>
      <c r="F161" s="180">
        <v>0</v>
      </c>
    </row>
    <row r="162" spans="1:8" s="1" customFormat="1" ht="22.5">
      <c r="A162" s="187" t="s">
        <v>164</v>
      </c>
      <c r="B162" s="179" t="s">
        <v>346</v>
      </c>
      <c r="C162" s="189" t="s">
        <v>757</v>
      </c>
      <c r="D162" s="179" t="s">
        <v>166</v>
      </c>
      <c r="E162" s="180">
        <v>4900000</v>
      </c>
      <c r="F162" s="180">
        <v>0</v>
      </c>
      <c r="G162" s="12"/>
      <c r="H162" s="11"/>
    </row>
    <row r="163" spans="1:6" ht="20.25" customHeight="1">
      <c r="A163" s="176" t="s">
        <v>19</v>
      </c>
      <c r="B163" s="177" t="s">
        <v>347</v>
      </c>
      <c r="C163" s="189" t="s">
        <v>757</v>
      </c>
      <c r="D163" s="179" t="s">
        <v>21</v>
      </c>
      <c r="E163" s="180">
        <v>38836</v>
      </c>
      <c r="F163" s="180">
        <v>0</v>
      </c>
    </row>
    <row r="164" spans="1:8" s="1" customFormat="1" ht="21.6" customHeight="1">
      <c r="A164" s="176" t="s">
        <v>22</v>
      </c>
      <c r="B164" s="177" t="s">
        <v>348</v>
      </c>
      <c r="C164" s="189" t="s">
        <v>757</v>
      </c>
      <c r="D164" s="179" t="s">
        <v>177</v>
      </c>
      <c r="E164" s="180">
        <v>5940000</v>
      </c>
      <c r="F164" s="180">
        <v>0</v>
      </c>
      <c r="G164" s="11"/>
      <c r="H164" s="11"/>
    </row>
    <row r="165" spans="1:7" ht="20.25" customHeight="1">
      <c r="A165" s="187" t="s">
        <v>180</v>
      </c>
      <c r="B165" s="179" t="s">
        <v>348</v>
      </c>
      <c r="C165" s="189" t="s">
        <v>757</v>
      </c>
      <c r="D165" s="179" t="s">
        <v>181</v>
      </c>
      <c r="E165" s="180">
        <v>15000</v>
      </c>
      <c r="F165" s="180">
        <v>0</v>
      </c>
      <c r="G165" s="11"/>
    </row>
    <row r="166" spans="1:8" s="1" customFormat="1" ht="21.6" customHeight="1">
      <c r="A166" s="181" t="s">
        <v>188</v>
      </c>
      <c r="B166" s="189" t="s">
        <v>349</v>
      </c>
      <c r="C166" s="189" t="s">
        <v>757</v>
      </c>
      <c r="D166" s="190" t="s">
        <v>350</v>
      </c>
      <c r="E166" s="191">
        <v>0</v>
      </c>
      <c r="F166" s="191">
        <v>22857789</v>
      </c>
      <c r="G166" s="12"/>
      <c r="H166" s="11"/>
    </row>
    <row r="167" spans="1:6" ht="20.25" customHeight="1">
      <c r="A167" s="187" t="s">
        <v>188</v>
      </c>
      <c r="B167" s="179" t="s">
        <v>351</v>
      </c>
      <c r="C167" s="189" t="s">
        <v>757</v>
      </c>
      <c r="D167" s="177" t="s">
        <v>352</v>
      </c>
      <c r="E167" s="180">
        <v>0</v>
      </c>
      <c r="F167" s="180">
        <v>1100444</v>
      </c>
    </row>
    <row r="168" spans="1:7" s="1" customFormat="1" ht="21.6" customHeight="1">
      <c r="A168" s="188" t="s">
        <v>26</v>
      </c>
      <c r="B168" s="184" t="s">
        <v>367</v>
      </c>
      <c r="C168" s="189" t="s">
        <v>757</v>
      </c>
      <c r="D168" s="184" t="s">
        <v>28</v>
      </c>
      <c r="E168" s="185">
        <v>1692818</v>
      </c>
      <c r="F168" s="185">
        <v>0</v>
      </c>
      <c r="G168" s="11"/>
    </row>
    <row r="169" spans="1:8" ht="20.25" customHeight="1">
      <c r="A169" s="187" t="s">
        <v>32</v>
      </c>
      <c r="B169" s="179" t="s">
        <v>353</v>
      </c>
      <c r="C169" s="189" t="s">
        <v>757</v>
      </c>
      <c r="D169" s="179" t="s">
        <v>34</v>
      </c>
      <c r="E169" s="180">
        <v>1092163</v>
      </c>
      <c r="F169" s="180">
        <v>0</v>
      </c>
      <c r="G169" s="11"/>
      <c r="H169"/>
    </row>
    <row r="170" spans="1:7" s="1" customFormat="1" ht="21.6" customHeight="1">
      <c r="A170" s="181" t="s">
        <v>32</v>
      </c>
      <c r="B170" s="189" t="s">
        <v>334</v>
      </c>
      <c r="C170" s="189" t="s">
        <v>757</v>
      </c>
      <c r="D170" s="190" t="s">
        <v>202</v>
      </c>
      <c r="E170" s="191">
        <v>15000</v>
      </c>
      <c r="F170" s="191">
        <v>0</v>
      </c>
      <c r="G170" s="12"/>
    </row>
    <row r="171" spans="1:8" ht="20.25" customHeight="1">
      <c r="A171" s="187" t="s">
        <v>37</v>
      </c>
      <c r="B171" s="179" t="s">
        <v>353</v>
      </c>
      <c r="C171" s="189" t="s">
        <v>757</v>
      </c>
      <c r="D171" s="177" t="s">
        <v>38</v>
      </c>
      <c r="E171" s="180">
        <v>709605</v>
      </c>
      <c r="F171" s="180">
        <v>0</v>
      </c>
      <c r="G171" s="11"/>
      <c r="H171"/>
    </row>
    <row r="172" spans="1:8" ht="20.25" customHeight="1">
      <c r="A172" s="188" t="s">
        <v>39</v>
      </c>
      <c r="B172" s="184" t="s">
        <v>354</v>
      </c>
      <c r="C172" s="189" t="s">
        <v>757</v>
      </c>
      <c r="D172" s="184" t="s">
        <v>41</v>
      </c>
      <c r="E172" s="185">
        <v>859746</v>
      </c>
      <c r="F172" s="185">
        <v>0</v>
      </c>
      <c r="G172" s="11"/>
      <c r="H172"/>
    </row>
    <row r="173" spans="1:8" ht="20.25" customHeight="1">
      <c r="A173" s="187" t="s">
        <v>39</v>
      </c>
      <c r="B173" s="179" t="s">
        <v>355</v>
      </c>
      <c r="C173" s="189" t="s">
        <v>757</v>
      </c>
      <c r="D173" s="179" t="s">
        <v>43</v>
      </c>
      <c r="E173" s="180">
        <v>15000</v>
      </c>
      <c r="F173" s="180">
        <v>0</v>
      </c>
      <c r="H173"/>
    </row>
    <row r="174" spans="1:7" s="1" customFormat="1" ht="21.6" customHeight="1">
      <c r="A174" s="187" t="s">
        <v>44</v>
      </c>
      <c r="B174" s="179" t="s">
        <v>354</v>
      </c>
      <c r="C174" s="189" t="s">
        <v>757</v>
      </c>
      <c r="D174" s="179" t="s">
        <v>45</v>
      </c>
      <c r="E174" s="180">
        <v>567954</v>
      </c>
      <c r="F174" s="180">
        <v>0</v>
      </c>
      <c r="G174" s="11"/>
    </row>
    <row r="175" spans="1:7" s="1" customFormat="1" ht="21.6" customHeight="1">
      <c r="A175" s="181" t="s">
        <v>44</v>
      </c>
      <c r="B175" s="189" t="s">
        <v>356</v>
      </c>
      <c r="C175" s="189" t="s">
        <v>757</v>
      </c>
      <c r="D175" s="190" t="s">
        <v>232</v>
      </c>
      <c r="E175" s="191">
        <v>4825000</v>
      </c>
      <c r="F175" s="191">
        <v>0</v>
      </c>
      <c r="G175" s="11"/>
    </row>
    <row r="176" spans="1:8" ht="15">
      <c r="A176" s="187" t="s">
        <v>46</v>
      </c>
      <c r="B176" s="179" t="s">
        <v>357</v>
      </c>
      <c r="C176" s="189" t="s">
        <v>757</v>
      </c>
      <c r="D176" s="177" t="s">
        <v>238</v>
      </c>
      <c r="E176" s="180">
        <v>4825000</v>
      </c>
      <c r="F176" s="180">
        <v>0</v>
      </c>
      <c r="H176"/>
    </row>
    <row r="177" spans="1:8" ht="20.25" customHeight="1">
      <c r="A177" s="188" t="s">
        <v>250</v>
      </c>
      <c r="B177" s="184" t="s">
        <v>358</v>
      </c>
      <c r="C177" s="189" t="s">
        <v>757</v>
      </c>
      <c r="D177" s="184" t="s">
        <v>252</v>
      </c>
      <c r="E177" s="185">
        <v>0</v>
      </c>
      <c r="F177" s="185">
        <v>16370824</v>
      </c>
      <c r="G177" s="11"/>
      <c r="H177"/>
    </row>
    <row r="178" spans="1:7" s="1" customFormat="1" ht="21.6" customHeight="1">
      <c r="A178" s="187" t="s">
        <v>49</v>
      </c>
      <c r="B178" s="179" t="s">
        <v>359</v>
      </c>
      <c r="C178" s="189" t="s">
        <v>757</v>
      </c>
      <c r="D178" s="179" t="s">
        <v>51</v>
      </c>
      <c r="E178" s="180">
        <v>22500</v>
      </c>
      <c r="F178" s="180">
        <v>0</v>
      </c>
      <c r="G178" s="12"/>
    </row>
    <row r="179" spans="1:7" s="1" customFormat="1" ht="21.6" customHeight="1">
      <c r="A179" s="187" t="s">
        <v>49</v>
      </c>
      <c r="B179" s="179" t="s">
        <v>360</v>
      </c>
      <c r="C179" s="189" t="s">
        <v>757</v>
      </c>
      <c r="D179" s="179" t="s">
        <v>255</v>
      </c>
      <c r="E179" s="180">
        <v>15000</v>
      </c>
      <c r="F179" s="180">
        <v>0</v>
      </c>
      <c r="G179" s="11"/>
    </row>
    <row r="180" spans="1:8" ht="20.25" customHeight="1">
      <c r="A180" s="187" t="s">
        <v>58</v>
      </c>
      <c r="B180" s="179" t="s">
        <v>346</v>
      </c>
      <c r="C180" s="189" t="s">
        <v>757</v>
      </c>
      <c r="D180" s="179" t="s">
        <v>60</v>
      </c>
      <c r="E180" s="180">
        <v>2802224</v>
      </c>
      <c r="F180" s="180">
        <v>0</v>
      </c>
      <c r="G180" s="11"/>
      <c r="H180"/>
    </row>
    <row r="181" spans="1:7" s="1" customFormat="1" ht="21.6" customHeight="1">
      <c r="A181" s="176" t="s">
        <v>58</v>
      </c>
      <c r="B181" s="177" t="s">
        <v>361</v>
      </c>
      <c r="C181" s="189" t="s">
        <v>757</v>
      </c>
      <c r="D181" s="179" t="s">
        <v>267</v>
      </c>
      <c r="E181" s="180">
        <v>15800</v>
      </c>
      <c r="F181" s="180">
        <v>0</v>
      </c>
      <c r="G181" s="11"/>
    </row>
    <row r="182" spans="1:7" s="1" customFormat="1" ht="21.6" customHeight="1">
      <c r="A182" s="187" t="s">
        <v>271</v>
      </c>
      <c r="B182" s="177" t="s">
        <v>362</v>
      </c>
      <c r="C182" s="189" t="s">
        <v>757</v>
      </c>
      <c r="D182" s="179" t="s">
        <v>312</v>
      </c>
      <c r="E182" s="180">
        <v>5454545</v>
      </c>
      <c r="F182" s="180">
        <v>0</v>
      </c>
      <c r="G182" s="11">
        <f>22563179+E193-F193</f>
        <v>3254426</v>
      </c>
    </row>
    <row r="183" spans="1:8" ht="20.25" customHeight="1">
      <c r="A183" s="187" t="s">
        <v>63</v>
      </c>
      <c r="B183" s="179" t="s">
        <v>363</v>
      </c>
      <c r="C183" s="189" t="s">
        <v>757</v>
      </c>
      <c r="D183" s="179" t="s">
        <v>65</v>
      </c>
      <c r="E183" s="180">
        <v>460291</v>
      </c>
      <c r="F183" s="180">
        <v>0</v>
      </c>
      <c r="G183" s="11">
        <v>-3254426</v>
      </c>
      <c r="H183"/>
    </row>
    <row r="184" spans="1:7" s="1" customFormat="1" ht="21.6" customHeight="1">
      <c r="A184" s="187" t="s">
        <v>66</v>
      </c>
      <c r="B184" s="179" t="s">
        <v>364</v>
      </c>
      <c r="C184" s="189" t="s">
        <v>757</v>
      </c>
      <c r="D184" s="179" t="s">
        <v>288</v>
      </c>
      <c r="E184" s="180">
        <v>15000</v>
      </c>
      <c r="F184" s="180">
        <v>0</v>
      </c>
      <c r="G184" s="11"/>
    </row>
    <row r="185" spans="1:7" s="1" customFormat="1" ht="21.6" customHeight="1">
      <c r="A185" s="187" t="s">
        <v>69</v>
      </c>
      <c r="B185" s="179" t="s">
        <v>366</v>
      </c>
      <c r="C185" s="189" t="s">
        <v>757</v>
      </c>
      <c r="D185" s="179" t="s">
        <v>73</v>
      </c>
      <c r="E185" s="180">
        <v>500000</v>
      </c>
      <c r="F185" s="180">
        <v>0</v>
      </c>
      <c r="G185" s="11"/>
    </row>
    <row r="186" spans="1:8" ht="20.25" customHeight="1">
      <c r="A186" s="176" t="s">
        <v>69</v>
      </c>
      <c r="B186" s="177" t="s">
        <v>365</v>
      </c>
      <c r="C186" s="189" t="s">
        <v>757</v>
      </c>
      <c r="D186" s="179" t="s">
        <v>71</v>
      </c>
      <c r="E186" s="180">
        <v>300000</v>
      </c>
      <c r="F186" s="180">
        <v>0</v>
      </c>
      <c r="G186" s="11"/>
      <c r="H186"/>
    </row>
    <row r="187" spans="1:7" s="1" customFormat="1" ht="21.6" customHeight="1">
      <c r="A187" s="176" t="s">
        <v>300</v>
      </c>
      <c r="B187" s="177" t="s">
        <v>367</v>
      </c>
      <c r="C187" s="189" t="s">
        <v>757</v>
      </c>
      <c r="D187" s="179" t="s">
        <v>301</v>
      </c>
      <c r="E187" s="180">
        <v>0</v>
      </c>
      <c r="F187" s="180">
        <v>19023091</v>
      </c>
      <c r="G187" s="11"/>
    </row>
    <row r="188" spans="1:8" ht="22.5">
      <c r="A188" s="176" t="s">
        <v>74</v>
      </c>
      <c r="B188" s="177" t="s">
        <v>354</v>
      </c>
      <c r="C188" s="189" t="s">
        <v>757</v>
      </c>
      <c r="D188" s="179" t="s">
        <v>368</v>
      </c>
      <c r="E188" s="180">
        <v>131099</v>
      </c>
      <c r="F188" s="180">
        <v>0</v>
      </c>
      <c r="G188" s="11"/>
      <c r="H188"/>
    </row>
    <row r="189" spans="1:7" s="1" customFormat="1" ht="22.5">
      <c r="A189" s="176" t="s">
        <v>74</v>
      </c>
      <c r="B189" s="177" t="s">
        <v>369</v>
      </c>
      <c r="C189" s="189" t="s">
        <v>757</v>
      </c>
      <c r="D189" s="179" t="s">
        <v>370</v>
      </c>
      <c r="E189" s="180">
        <v>15000</v>
      </c>
      <c r="F189" s="180">
        <v>0</v>
      </c>
      <c r="G189" s="11"/>
    </row>
    <row r="190" spans="1:7" s="1" customFormat="1" ht="21.6" customHeight="1">
      <c r="A190" s="181" t="s">
        <v>76</v>
      </c>
      <c r="B190" s="189" t="s">
        <v>371</v>
      </c>
      <c r="C190" s="189" t="s">
        <v>757</v>
      </c>
      <c r="D190" s="190" t="s">
        <v>78</v>
      </c>
      <c r="E190" s="191">
        <v>2176205</v>
      </c>
      <c r="F190" s="191">
        <v>0</v>
      </c>
      <c r="G190" s="11"/>
    </row>
    <row r="191" spans="1:7" s="1" customFormat="1" ht="21.6" customHeight="1">
      <c r="A191" s="187" t="s">
        <v>76</v>
      </c>
      <c r="B191" s="179" t="s">
        <v>755</v>
      </c>
      <c r="C191" s="189" t="s">
        <v>757</v>
      </c>
      <c r="D191" s="177" t="s">
        <v>756</v>
      </c>
      <c r="E191" s="180">
        <v>200000</v>
      </c>
      <c r="F191" s="180">
        <v>0</v>
      </c>
      <c r="G191" s="11"/>
    </row>
    <row r="192" spans="1:7" s="1" customFormat="1" ht="21.6" customHeight="1">
      <c r="A192" s="193" t="s">
        <v>748</v>
      </c>
      <c r="B192" s="184" t="s">
        <v>468</v>
      </c>
      <c r="C192" s="189" t="s">
        <v>757</v>
      </c>
      <c r="D192" s="184" t="s">
        <v>751</v>
      </c>
      <c r="E192" s="185">
        <v>0</v>
      </c>
      <c r="F192" s="185">
        <v>19726</v>
      </c>
      <c r="G192" s="11">
        <v>22563179</v>
      </c>
    </row>
    <row r="193" spans="1:7" s="1" customFormat="1" ht="21.6" customHeight="1">
      <c r="A193" s="16"/>
      <c r="B193" s="17"/>
      <c r="C193" s="17"/>
      <c r="D193" s="18"/>
      <c r="E193" s="44">
        <f>SUM(E156:E192)</f>
        <v>40063121</v>
      </c>
      <c r="F193" s="44">
        <f>SUM(F156:F192)</f>
        <v>59371874</v>
      </c>
      <c r="G193" s="11">
        <f>E193-F193</f>
        <v>-19308753</v>
      </c>
    </row>
    <row r="194" spans="1:7" s="1" customFormat="1" ht="21.6" customHeight="1">
      <c r="A194" s="187" t="s">
        <v>84</v>
      </c>
      <c r="B194" s="179" t="s">
        <v>397</v>
      </c>
      <c r="C194" s="179" t="s">
        <v>404</v>
      </c>
      <c r="D194" s="177" t="s">
        <v>86</v>
      </c>
      <c r="E194" s="180">
        <v>0</v>
      </c>
      <c r="F194" s="180">
        <v>1818</v>
      </c>
      <c r="G194" s="11"/>
    </row>
    <row r="195" spans="1:7" s="1" customFormat="1" ht="21.6" customHeight="1">
      <c r="A195" s="188" t="s">
        <v>101</v>
      </c>
      <c r="B195" s="184" t="s">
        <v>398</v>
      </c>
      <c r="C195" s="179" t="s">
        <v>404</v>
      </c>
      <c r="D195" s="184" t="s">
        <v>103</v>
      </c>
      <c r="E195" s="185">
        <v>0</v>
      </c>
      <c r="F195" s="185">
        <v>165000</v>
      </c>
      <c r="G195" s="11"/>
    </row>
    <row r="196" spans="1:8" s="1" customFormat="1" ht="21.6" customHeight="1">
      <c r="A196" s="176" t="s">
        <v>107</v>
      </c>
      <c r="B196" s="177" t="s">
        <v>399</v>
      </c>
      <c r="C196" s="179" t="s">
        <v>404</v>
      </c>
      <c r="D196" s="179" t="s">
        <v>113</v>
      </c>
      <c r="E196" s="180">
        <v>0</v>
      </c>
      <c r="F196" s="180">
        <v>9000</v>
      </c>
      <c r="G196" s="11">
        <f>E193-F193</f>
        <v>-19308753</v>
      </c>
      <c r="H196" s="11"/>
    </row>
    <row r="197" spans="1:8" s="1" customFormat="1" ht="21.6" customHeight="1">
      <c r="A197" s="176" t="s">
        <v>114</v>
      </c>
      <c r="B197" s="177" t="s">
        <v>400</v>
      </c>
      <c r="C197" s="179" t="s">
        <v>404</v>
      </c>
      <c r="D197" s="179" t="s">
        <v>116</v>
      </c>
      <c r="E197" s="180">
        <v>0</v>
      </c>
      <c r="F197" s="180">
        <v>14618</v>
      </c>
      <c r="G197" s="11"/>
      <c r="H197" s="11"/>
    </row>
    <row r="198" spans="1:8" s="1" customFormat="1" ht="21.6" customHeight="1">
      <c r="A198" s="187" t="s">
        <v>133</v>
      </c>
      <c r="B198" s="177" t="s">
        <v>400</v>
      </c>
      <c r="C198" s="179" t="s">
        <v>404</v>
      </c>
      <c r="D198" s="179" t="s">
        <v>134</v>
      </c>
      <c r="E198" s="180">
        <v>0</v>
      </c>
      <c r="F198" s="180">
        <v>330000</v>
      </c>
      <c r="G198" s="11"/>
      <c r="H198" s="11"/>
    </row>
    <row r="199" spans="1:8" s="1" customFormat="1" ht="21.6" customHeight="1">
      <c r="A199" s="187" t="s">
        <v>135</v>
      </c>
      <c r="B199" s="179" t="s">
        <v>401</v>
      </c>
      <c r="C199" s="179" t="s">
        <v>404</v>
      </c>
      <c r="D199" s="179" t="s">
        <v>137</v>
      </c>
      <c r="E199" s="180">
        <v>0</v>
      </c>
      <c r="F199" s="180">
        <v>33000</v>
      </c>
      <c r="G199" s="11"/>
      <c r="H199" s="11"/>
    </row>
    <row r="200" spans="1:7" ht="20.25" customHeight="1">
      <c r="A200" s="187" t="s">
        <v>146</v>
      </c>
      <c r="B200" s="179" t="s">
        <v>371</v>
      </c>
      <c r="C200" s="179" t="s">
        <v>404</v>
      </c>
      <c r="D200" s="179" t="s">
        <v>148</v>
      </c>
      <c r="E200" s="180">
        <v>0</v>
      </c>
      <c r="F200" s="180">
        <v>8182</v>
      </c>
      <c r="G200" s="11"/>
    </row>
    <row r="201" spans="1:8" s="1" customFormat="1" ht="21.6" customHeight="1">
      <c r="A201" s="187" t="s">
        <v>16</v>
      </c>
      <c r="B201" s="179" t="s">
        <v>402</v>
      </c>
      <c r="C201" s="179" t="s">
        <v>404</v>
      </c>
      <c r="D201" s="179" t="s">
        <v>159</v>
      </c>
      <c r="E201" s="180">
        <v>0</v>
      </c>
      <c r="F201" s="180">
        <v>82500</v>
      </c>
      <c r="G201" s="11"/>
      <c r="H201" s="11"/>
    </row>
    <row r="202" spans="1:8" s="1" customFormat="1" ht="21.6" customHeight="1">
      <c r="A202" s="176" t="s">
        <v>160</v>
      </c>
      <c r="B202" s="177" t="s">
        <v>345</v>
      </c>
      <c r="C202" s="179" t="s">
        <v>404</v>
      </c>
      <c r="D202" s="179" t="s">
        <v>161</v>
      </c>
      <c r="E202" s="180">
        <v>0</v>
      </c>
      <c r="F202" s="180">
        <v>7200</v>
      </c>
      <c r="G202" s="11"/>
      <c r="H202" s="11"/>
    </row>
    <row r="203" spans="1:7" ht="20.25" customHeight="1">
      <c r="A203" s="176" t="s">
        <v>164</v>
      </c>
      <c r="B203" s="177" t="s">
        <v>392</v>
      </c>
      <c r="C203" s="179" t="s">
        <v>404</v>
      </c>
      <c r="D203" s="179" t="s">
        <v>405</v>
      </c>
      <c r="E203" s="180">
        <v>0</v>
      </c>
      <c r="F203" s="180">
        <v>9800000</v>
      </c>
      <c r="G203" s="11"/>
    </row>
    <row r="204" spans="1:8" s="1" customFormat="1" ht="21.6" customHeight="1">
      <c r="A204" s="176" t="s">
        <v>183</v>
      </c>
      <c r="B204" s="177" t="s">
        <v>406</v>
      </c>
      <c r="C204" s="179" t="s">
        <v>404</v>
      </c>
      <c r="D204" s="179" t="s">
        <v>185</v>
      </c>
      <c r="E204" s="180">
        <v>0</v>
      </c>
      <c r="F204" s="180">
        <v>12000</v>
      </c>
      <c r="G204" s="11"/>
      <c r="H204" s="11"/>
    </row>
    <row r="205" spans="1:7" ht="20.25" customHeight="1">
      <c r="A205" s="187" t="s">
        <v>188</v>
      </c>
      <c r="B205" s="177" t="s">
        <v>389</v>
      </c>
      <c r="C205" s="179" t="s">
        <v>404</v>
      </c>
      <c r="D205" s="179" t="s">
        <v>350</v>
      </c>
      <c r="E205" s="180">
        <v>17783807</v>
      </c>
      <c r="F205" s="180">
        <v>0</v>
      </c>
      <c r="G205" s="11"/>
    </row>
    <row r="206" spans="1:8" s="1" customFormat="1" ht="21.6" customHeight="1">
      <c r="A206" s="181" t="s">
        <v>188</v>
      </c>
      <c r="B206" s="182" t="s">
        <v>407</v>
      </c>
      <c r="C206" s="179" t="s">
        <v>404</v>
      </c>
      <c r="D206" s="184" t="s">
        <v>352</v>
      </c>
      <c r="E206" s="185">
        <v>559800</v>
      </c>
      <c r="F206" s="185">
        <v>0</v>
      </c>
      <c r="G206" s="11"/>
      <c r="H206" s="11"/>
    </row>
    <row r="207" spans="1:7" ht="20.25" customHeight="1">
      <c r="A207" s="176" t="s">
        <v>207</v>
      </c>
      <c r="B207" s="177" t="s">
        <v>353</v>
      </c>
      <c r="C207" s="179" t="s">
        <v>404</v>
      </c>
      <c r="D207" s="179" t="s">
        <v>208</v>
      </c>
      <c r="E207" s="180">
        <v>0</v>
      </c>
      <c r="F207" s="180">
        <v>43637</v>
      </c>
      <c r="G207" s="11"/>
    </row>
    <row r="208" spans="1:8" s="1" customFormat="1" ht="21.6" customHeight="1">
      <c r="A208" s="176" t="s">
        <v>211</v>
      </c>
      <c r="B208" s="177" t="s">
        <v>353</v>
      </c>
      <c r="C208" s="179" t="s">
        <v>404</v>
      </c>
      <c r="D208" s="179" t="s">
        <v>212</v>
      </c>
      <c r="E208" s="180">
        <v>0</v>
      </c>
      <c r="F208" s="180">
        <v>361819</v>
      </c>
      <c r="G208" s="11"/>
      <c r="H208" s="11"/>
    </row>
    <row r="209" spans="1:7" ht="20.25" customHeight="1">
      <c r="A209" s="176" t="s">
        <v>213</v>
      </c>
      <c r="B209" s="177" t="s">
        <v>353</v>
      </c>
      <c r="C209" s="179" t="s">
        <v>404</v>
      </c>
      <c r="D209" s="179" t="s">
        <v>214</v>
      </c>
      <c r="E209" s="180">
        <v>0</v>
      </c>
      <c r="F209" s="180">
        <v>610211</v>
      </c>
      <c r="G209" s="11"/>
    </row>
    <row r="210" spans="1:8" s="1" customFormat="1" ht="21.6" customHeight="1">
      <c r="A210" s="176" t="s">
        <v>215</v>
      </c>
      <c r="B210" s="177" t="s">
        <v>353</v>
      </c>
      <c r="C210" s="179" t="s">
        <v>404</v>
      </c>
      <c r="D210" s="179" t="s">
        <v>216</v>
      </c>
      <c r="E210" s="180">
        <v>0</v>
      </c>
      <c r="F210" s="180">
        <v>27273</v>
      </c>
      <c r="G210" s="11"/>
      <c r="H210" s="11"/>
    </row>
    <row r="211" spans="1:7" ht="20.25" customHeight="1">
      <c r="A211" s="176" t="s">
        <v>223</v>
      </c>
      <c r="B211" s="177" t="s">
        <v>353</v>
      </c>
      <c r="C211" s="179" t="s">
        <v>404</v>
      </c>
      <c r="D211" s="179" t="s">
        <v>224</v>
      </c>
      <c r="E211" s="180">
        <v>0</v>
      </c>
      <c r="F211" s="180">
        <v>109164</v>
      </c>
      <c r="G211" s="11"/>
    </row>
    <row r="212" spans="1:8" s="1" customFormat="1" ht="18" customHeight="1">
      <c r="A212" s="176" t="s">
        <v>44</v>
      </c>
      <c r="B212" s="177" t="s">
        <v>408</v>
      </c>
      <c r="C212" s="179" t="s">
        <v>404</v>
      </c>
      <c r="D212" s="179" t="s">
        <v>233</v>
      </c>
      <c r="E212" s="180">
        <v>0</v>
      </c>
      <c r="F212" s="180">
        <v>9650000</v>
      </c>
      <c r="G212" s="11"/>
      <c r="H212" s="11"/>
    </row>
    <row r="213" spans="1:8" s="1" customFormat="1" ht="18" customHeight="1">
      <c r="A213" s="176" t="s">
        <v>239</v>
      </c>
      <c r="B213" s="177" t="s">
        <v>409</v>
      </c>
      <c r="C213" s="179" t="s">
        <v>404</v>
      </c>
      <c r="D213" s="179" t="s">
        <v>241</v>
      </c>
      <c r="E213" s="180">
        <v>0</v>
      </c>
      <c r="F213" s="180">
        <v>198817</v>
      </c>
      <c r="G213" s="11"/>
      <c r="H213" s="11"/>
    </row>
    <row r="214" spans="1:7" ht="20.25" customHeight="1">
      <c r="A214" s="176" t="s">
        <v>242</v>
      </c>
      <c r="B214" s="177" t="s">
        <v>410</v>
      </c>
      <c r="C214" s="179" t="s">
        <v>404</v>
      </c>
      <c r="D214" s="179" t="s">
        <v>243</v>
      </c>
      <c r="E214" s="180">
        <v>0</v>
      </c>
      <c r="F214" s="180">
        <v>386000</v>
      </c>
      <c r="G214" s="11"/>
    </row>
    <row r="215" spans="1:7" ht="20.25" customHeight="1">
      <c r="A215" s="176" t="s">
        <v>244</v>
      </c>
      <c r="B215" s="177" t="s">
        <v>411</v>
      </c>
      <c r="C215" s="179" t="s">
        <v>404</v>
      </c>
      <c r="D215" s="179" t="s">
        <v>246</v>
      </c>
      <c r="E215" s="180">
        <v>0</v>
      </c>
      <c r="F215" s="180">
        <v>330000</v>
      </c>
      <c r="G215" s="11"/>
    </row>
    <row r="216" spans="1:8" s="1" customFormat="1" ht="21.6" customHeight="1">
      <c r="A216" s="187" t="s">
        <v>250</v>
      </c>
      <c r="B216" s="177" t="s">
        <v>412</v>
      </c>
      <c r="C216" s="179" t="s">
        <v>404</v>
      </c>
      <c r="D216" s="179" t="s">
        <v>252</v>
      </c>
      <c r="E216" s="180">
        <v>11066349</v>
      </c>
      <c r="F216" s="180">
        <v>0</v>
      </c>
      <c r="G216" s="11"/>
      <c r="H216" s="11"/>
    </row>
    <row r="217" spans="1:7" ht="20.25" customHeight="1">
      <c r="A217" s="187" t="s">
        <v>259</v>
      </c>
      <c r="B217" s="179" t="s">
        <v>412</v>
      </c>
      <c r="C217" s="179" t="s">
        <v>404</v>
      </c>
      <c r="D217" s="179" t="s">
        <v>260</v>
      </c>
      <c r="E217" s="180">
        <v>0</v>
      </c>
      <c r="F217" s="180">
        <v>49500</v>
      </c>
      <c r="G217" s="11"/>
    </row>
    <row r="218" spans="1:8" s="1" customFormat="1" ht="21.6" customHeight="1">
      <c r="A218" s="187" t="s">
        <v>263</v>
      </c>
      <c r="B218" s="179" t="s">
        <v>343</v>
      </c>
      <c r="C218" s="179" t="s">
        <v>404</v>
      </c>
      <c r="D218" s="179" t="s">
        <v>264</v>
      </c>
      <c r="E218" s="180">
        <v>0</v>
      </c>
      <c r="F218" s="180">
        <v>45000</v>
      </c>
      <c r="G218" s="11"/>
      <c r="H218" s="11"/>
    </row>
    <row r="219" spans="1:7" ht="20.25" customHeight="1">
      <c r="A219" s="187" t="s">
        <v>271</v>
      </c>
      <c r="B219" s="179" t="s">
        <v>413</v>
      </c>
      <c r="C219" s="179" t="s">
        <v>404</v>
      </c>
      <c r="D219" s="179" t="s">
        <v>274</v>
      </c>
      <c r="E219" s="180">
        <v>0</v>
      </c>
      <c r="F219" s="180">
        <v>5454546</v>
      </c>
      <c r="G219" s="11"/>
    </row>
    <row r="220" spans="1:8" s="1" customFormat="1" ht="21.6" customHeight="1">
      <c r="A220" s="187" t="s">
        <v>275</v>
      </c>
      <c r="B220" s="179" t="s">
        <v>348</v>
      </c>
      <c r="C220" s="179" t="s">
        <v>404</v>
      </c>
      <c r="D220" s="179" t="s">
        <v>276</v>
      </c>
      <c r="E220" s="180">
        <v>0</v>
      </c>
      <c r="F220" s="180">
        <v>322603</v>
      </c>
      <c r="G220" s="11"/>
      <c r="H220" s="11"/>
    </row>
    <row r="221" spans="1:7" ht="20.25" customHeight="1">
      <c r="A221" s="187" t="s">
        <v>280</v>
      </c>
      <c r="B221" s="179" t="s">
        <v>414</v>
      </c>
      <c r="C221" s="179" t="s">
        <v>404</v>
      </c>
      <c r="D221" s="179" t="s">
        <v>282</v>
      </c>
      <c r="E221" s="180">
        <v>0</v>
      </c>
      <c r="F221" s="180">
        <v>165000</v>
      </c>
      <c r="G221" s="11">
        <f>E229-F229</f>
        <v>16753907</v>
      </c>
    </row>
    <row r="222" spans="1:8" s="1" customFormat="1" ht="21.6" customHeight="1">
      <c r="A222" s="176" t="s">
        <v>285</v>
      </c>
      <c r="B222" s="177" t="s">
        <v>348</v>
      </c>
      <c r="C222" s="179" t="s">
        <v>404</v>
      </c>
      <c r="D222" s="179" t="s">
        <v>286</v>
      </c>
      <c r="E222" s="180">
        <v>0</v>
      </c>
      <c r="F222" s="180">
        <v>176550</v>
      </c>
      <c r="G222" s="11"/>
      <c r="H222" s="11"/>
    </row>
    <row r="223" spans="1:8" s="1" customFormat="1" ht="21.6" customHeight="1">
      <c r="A223" s="176" t="s">
        <v>313</v>
      </c>
      <c r="B223" s="177" t="s">
        <v>412</v>
      </c>
      <c r="C223" s="179" t="s">
        <v>404</v>
      </c>
      <c r="D223" s="179" t="s">
        <v>315</v>
      </c>
      <c r="E223" s="180">
        <v>0</v>
      </c>
      <c r="F223" s="180">
        <v>909091</v>
      </c>
      <c r="G223" s="11"/>
      <c r="H223" s="11"/>
    </row>
    <row r="224" spans="1:8" s="1" customFormat="1" ht="21.6" customHeight="1">
      <c r="A224" s="176" t="s">
        <v>313</v>
      </c>
      <c r="B224" s="177" t="s">
        <v>348</v>
      </c>
      <c r="C224" s="179" t="s">
        <v>404</v>
      </c>
      <c r="D224" s="179" t="s">
        <v>314</v>
      </c>
      <c r="E224" s="180">
        <v>0</v>
      </c>
      <c r="F224" s="180">
        <v>909091</v>
      </c>
      <c r="G224" s="11"/>
      <c r="H224" s="11"/>
    </row>
    <row r="225" spans="1:7" ht="20.25" customHeight="1">
      <c r="A225" s="176" t="s">
        <v>292</v>
      </c>
      <c r="B225" s="177" t="s">
        <v>415</v>
      </c>
      <c r="C225" s="179" t="s">
        <v>404</v>
      </c>
      <c r="D225" s="179" t="s">
        <v>294</v>
      </c>
      <c r="E225" s="180">
        <v>0</v>
      </c>
      <c r="F225" s="180">
        <v>99000</v>
      </c>
      <c r="G225" s="11"/>
    </row>
    <row r="226" spans="1:7" ht="20.25" customHeight="1">
      <c r="A226" s="176" t="s">
        <v>69</v>
      </c>
      <c r="B226" s="177" t="s">
        <v>416</v>
      </c>
      <c r="C226" s="179" t="s">
        <v>404</v>
      </c>
      <c r="D226" s="179" t="s">
        <v>299</v>
      </c>
      <c r="E226" s="180">
        <v>0</v>
      </c>
      <c r="F226" s="180">
        <v>30182</v>
      </c>
      <c r="G226" s="11"/>
    </row>
    <row r="227" spans="1:7" ht="20.25" customHeight="1">
      <c r="A227" s="176" t="s">
        <v>300</v>
      </c>
      <c r="B227" s="177" t="s">
        <v>417</v>
      </c>
      <c r="C227" s="179" t="s">
        <v>404</v>
      </c>
      <c r="D227" s="179" t="s">
        <v>301</v>
      </c>
      <c r="E227" s="180">
        <v>17687107</v>
      </c>
      <c r="F227" s="180">
        <v>0</v>
      </c>
      <c r="G227" s="11"/>
    </row>
    <row r="228" spans="1:7" ht="20.25" customHeight="1">
      <c r="A228" s="176" t="s">
        <v>748</v>
      </c>
      <c r="B228" s="177" t="s">
        <v>758</v>
      </c>
      <c r="C228" s="179" t="s">
        <v>404</v>
      </c>
      <c r="D228" s="179" t="s">
        <v>751</v>
      </c>
      <c r="E228" s="180">
        <v>0</v>
      </c>
      <c r="F228" s="180">
        <v>2354</v>
      </c>
      <c r="G228" s="11"/>
    </row>
    <row r="229" spans="1:8" s="1" customFormat="1" ht="18" customHeight="1">
      <c r="A229" s="16"/>
      <c r="B229" s="17"/>
      <c r="C229" s="17"/>
      <c r="D229" s="18"/>
      <c r="E229" s="44">
        <f>SUM(E194:E228)</f>
        <v>47097063</v>
      </c>
      <c r="F229" s="44">
        <f>SUM(F194:F228)</f>
        <v>30343156</v>
      </c>
      <c r="G229" s="11"/>
      <c r="H229" s="11">
        <v>11066349</v>
      </c>
    </row>
    <row r="230" spans="1:8" s="1" customFormat="1" ht="21.6" customHeight="1">
      <c r="A230" s="176" t="s">
        <v>8</v>
      </c>
      <c r="B230" s="177" t="s">
        <v>320</v>
      </c>
      <c r="C230" s="186" t="s">
        <v>749</v>
      </c>
      <c r="D230" s="179" t="s">
        <v>321</v>
      </c>
      <c r="E230" s="180">
        <v>1110</v>
      </c>
      <c r="F230" s="180">
        <v>0</v>
      </c>
      <c r="G230" s="11"/>
      <c r="H230" s="12">
        <v>17687107</v>
      </c>
    </row>
    <row r="231" spans="1:8" ht="20.25" customHeight="1">
      <c r="A231" s="181" t="s">
        <v>8</v>
      </c>
      <c r="B231" s="182" t="s">
        <v>322</v>
      </c>
      <c r="C231" s="186" t="s">
        <v>749</v>
      </c>
      <c r="D231" s="184" t="s">
        <v>323</v>
      </c>
      <c r="E231" s="185">
        <v>110</v>
      </c>
      <c r="F231" s="185">
        <v>0</v>
      </c>
      <c r="G231" s="11"/>
      <c r="H231" s="11">
        <f>SUM(H229:H230)</f>
        <v>28753456</v>
      </c>
    </row>
    <row r="232" spans="1:7" ht="20.25" customHeight="1">
      <c r="A232" s="181" t="s">
        <v>8</v>
      </c>
      <c r="B232" s="177" t="s">
        <v>328</v>
      </c>
      <c r="C232" s="186" t="s">
        <v>749</v>
      </c>
      <c r="D232" s="179" t="s">
        <v>310</v>
      </c>
      <c r="E232" s="180">
        <v>0</v>
      </c>
      <c r="F232" s="180">
        <v>0</v>
      </c>
      <c r="G232" s="11"/>
    </row>
    <row r="233" spans="1:8" s="1" customFormat="1" ht="18" customHeight="1">
      <c r="A233" s="176" t="s">
        <v>8</v>
      </c>
      <c r="B233" s="177" t="s">
        <v>329</v>
      </c>
      <c r="C233" s="186" t="s">
        <v>749</v>
      </c>
      <c r="D233" s="179" t="s">
        <v>310</v>
      </c>
      <c r="E233" s="180">
        <v>0</v>
      </c>
      <c r="F233" s="180">
        <v>0</v>
      </c>
      <c r="G233" s="11"/>
      <c r="H233" s="11"/>
    </row>
    <row r="234" spans="1:8" s="1" customFormat="1" ht="21.6" customHeight="1">
      <c r="A234" s="176" t="s">
        <v>8</v>
      </c>
      <c r="B234" s="177" t="s">
        <v>324</v>
      </c>
      <c r="C234" s="186" t="s">
        <v>749</v>
      </c>
      <c r="D234" s="179" t="s">
        <v>325</v>
      </c>
      <c r="E234" s="180">
        <v>1170</v>
      </c>
      <c r="F234" s="180">
        <v>0</v>
      </c>
      <c r="G234" s="11"/>
      <c r="H234" s="11"/>
    </row>
    <row r="235" spans="1:7" ht="20.25" customHeight="1">
      <c r="A235" s="176" t="s">
        <v>8</v>
      </c>
      <c r="B235" s="177" t="s">
        <v>326</v>
      </c>
      <c r="C235" s="186" t="s">
        <v>749</v>
      </c>
      <c r="D235" s="179" t="s">
        <v>327</v>
      </c>
      <c r="E235" s="180">
        <v>110</v>
      </c>
      <c r="F235" s="180">
        <v>0</v>
      </c>
      <c r="G235" s="11"/>
    </row>
    <row r="236" spans="1:8" s="1" customFormat="1" ht="21.6" customHeight="1">
      <c r="A236" s="176" t="s">
        <v>11</v>
      </c>
      <c r="B236" s="177" t="s">
        <v>330</v>
      </c>
      <c r="C236" s="186" t="s">
        <v>749</v>
      </c>
      <c r="D236" s="179" t="s">
        <v>321</v>
      </c>
      <c r="E236" s="180">
        <v>0</v>
      </c>
      <c r="F236" s="180">
        <v>0</v>
      </c>
      <c r="G236" s="11"/>
      <c r="H236" s="11"/>
    </row>
    <row r="237" spans="1:7" ht="20.25" customHeight="1">
      <c r="A237" s="176" t="s">
        <v>11</v>
      </c>
      <c r="B237" s="177" t="s">
        <v>331</v>
      </c>
      <c r="C237" s="186" t="s">
        <v>749</v>
      </c>
      <c r="D237" s="179" t="s">
        <v>323</v>
      </c>
      <c r="E237" s="180">
        <v>0</v>
      </c>
      <c r="F237" s="180">
        <v>0</v>
      </c>
      <c r="G237" s="11"/>
    </row>
    <row r="238" spans="1:8" s="1" customFormat="1" ht="18" customHeight="1">
      <c r="A238" s="176" t="s">
        <v>11</v>
      </c>
      <c r="B238" s="177" t="s">
        <v>320</v>
      </c>
      <c r="C238" s="186" t="s">
        <v>749</v>
      </c>
      <c r="D238" s="179" t="s">
        <v>325</v>
      </c>
      <c r="E238" s="180">
        <v>0</v>
      </c>
      <c r="F238" s="180">
        <v>0</v>
      </c>
      <c r="G238" s="11"/>
      <c r="H238" s="11"/>
    </row>
    <row r="239" spans="1:8" s="1" customFormat="1" ht="21.6" customHeight="1">
      <c r="A239" s="176" t="s">
        <v>11</v>
      </c>
      <c r="B239" s="177" t="s">
        <v>322</v>
      </c>
      <c r="C239" s="186" t="s">
        <v>749</v>
      </c>
      <c r="D239" s="179" t="s">
        <v>327</v>
      </c>
      <c r="E239" s="180">
        <v>0</v>
      </c>
      <c r="F239" s="180">
        <v>0</v>
      </c>
      <c r="G239" s="11"/>
      <c r="H239" s="11"/>
    </row>
    <row r="240" spans="1:7" ht="20.25" customHeight="1">
      <c r="A240" s="176" t="s">
        <v>35</v>
      </c>
      <c r="B240" s="177" t="s">
        <v>334</v>
      </c>
      <c r="C240" s="186" t="s">
        <v>749</v>
      </c>
      <c r="D240" s="179" t="s">
        <v>321</v>
      </c>
      <c r="E240" s="180">
        <v>0</v>
      </c>
      <c r="F240" s="180">
        <v>0</v>
      </c>
      <c r="G240" s="11"/>
    </row>
    <row r="241" spans="1:8" s="1" customFormat="1" ht="18" customHeight="1">
      <c r="A241" s="181" t="s">
        <v>35</v>
      </c>
      <c r="B241" s="182" t="s">
        <v>335</v>
      </c>
      <c r="C241" s="186" t="s">
        <v>749</v>
      </c>
      <c r="D241" s="184" t="s">
        <v>323</v>
      </c>
      <c r="E241" s="185">
        <v>0</v>
      </c>
      <c r="F241" s="185">
        <v>0</v>
      </c>
      <c r="G241" s="11"/>
      <c r="H241" s="11"/>
    </row>
    <row r="242" spans="1:8" s="1" customFormat="1" ht="21.6" customHeight="1">
      <c r="A242" s="181" t="s">
        <v>35</v>
      </c>
      <c r="B242" s="177" t="s">
        <v>332</v>
      </c>
      <c r="C242" s="186" t="s">
        <v>749</v>
      </c>
      <c r="D242" s="179" t="s">
        <v>325</v>
      </c>
      <c r="E242" s="180">
        <v>3140</v>
      </c>
      <c r="F242" s="180">
        <v>0</v>
      </c>
      <c r="G242" s="11"/>
      <c r="H242" s="11"/>
    </row>
    <row r="243" spans="1:8" s="1" customFormat="1" ht="21.6" customHeight="1">
      <c r="A243" s="181" t="s">
        <v>35</v>
      </c>
      <c r="B243" s="177" t="s">
        <v>333</v>
      </c>
      <c r="C243" s="186" t="s">
        <v>749</v>
      </c>
      <c r="D243" s="179" t="s">
        <v>327</v>
      </c>
      <c r="E243" s="180">
        <v>310</v>
      </c>
      <c r="F243" s="180">
        <v>0</v>
      </c>
      <c r="G243" s="11"/>
      <c r="H243" s="11"/>
    </row>
    <row r="244" spans="1:7" ht="20.25" customHeight="1">
      <c r="A244" s="181" t="s">
        <v>61</v>
      </c>
      <c r="B244" s="177" t="s">
        <v>336</v>
      </c>
      <c r="C244" s="186" t="s">
        <v>749</v>
      </c>
      <c r="D244" s="179" t="s">
        <v>321</v>
      </c>
      <c r="E244" s="180">
        <v>1000</v>
      </c>
      <c r="F244" s="180">
        <v>0</v>
      </c>
      <c r="G244" s="11"/>
    </row>
    <row r="245" spans="1:8" s="1" customFormat="1" ht="21.6" customHeight="1">
      <c r="A245" s="181" t="s">
        <v>61</v>
      </c>
      <c r="B245" s="177" t="s">
        <v>337</v>
      </c>
      <c r="C245" s="186" t="s">
        <v>749</v>
      </c>
      <c r="D245" s="179" t="s">
        <v>323</v>
      </c>
      <c r="E245" s="180">
        <v>100</v>
      </c>
      <c r="F245" s="180">
        <v>0</v>
      </c>
      <c r="G245" s="11"/>
      <c r="H245" s="11"/>
    </row>
    <row r="246" spans="1:8" s="1" customFormat="1" ht="21.6" customHeight="1">
      <c r="A246" s="181" t="s">
        <v>61</v>
      </c>
      <c r="B246" s="177" t="s">
        <v>338</v>
      </c>
      <c r="C246" s="186" t="s">
        <v>749</v>
      </c>
      <c r="D246" s="179" t="s">
        <v>325</v>
      </c>
      <c r="E246" s="180">
        <v>2420</v>
      </c>
      <c r="F246" s="180">
        <v>0</v>
      </c>
      <c r="G246" s="11"/>
      <c r="H246" s="11"/>
    </row>
    <row r="247" spans="1:8" s="1" customFormat="1" ht="21.6" customHeight="1">
      <c r="A247" s="181" t="s">
        <v>61</v>
      </c>
      <c r="B247" s="177" t="s">
        <v>339</v>
      </c>
      <c r="C247" s="186" t="s">
        <v>749</v>
      </c>
      <c r="D247" s="179" t="s">
        <v>327</v>
      </c>
      <c r="E247" s="180">
        <v>240</v>
      </c>
      <c r="F247" s="180">
        <v>0</v>
      </c>
      <c r="G247" s="11"/>
      <c r="H247" s="11"/>
    </row>
    <row r="248" spans="1:8" s="1" customFormat="1" ht="21.6" customHeight="1">
      <c r="A248" s="16"/>
      <c r="B248" s="17"/>
      <c r="C248" s="17"/>
      <c r="D248" s="18"/>
      <c r="E248" s="44">
        <f>SUM(E230:E247)</f>
        <v>9710</v>
      </c>
      <c r="F248" s="44">
        <f>SUM(F230:F247)</f>
        <v>0</v>
      </c>
      <c r="G248" s="11"/>
      <c r="H248" s="11"/>
    </row>
    <row r="249" spans="1:8" s="1" customFormat="1" ht="18" customHeight="1">
      <c r="A249" s="6" t="s">
        <v>527</v>
      </c>
      <c r="B249" s="7" t="s">
        <v>528</v>
      </c>
      <c r="C249" s="7" t="s">
        <v>529</v>
      </c>
      <c r="D249" s="9" t="s">
        <v>530</v>
      </c>
      <c r="E249" s="45">
        <v>10676875</v>
      </c>
      <c r="F249" s="45">
        <v>0</v>
      </c>
      <c r="G249" s="11"/>
      <c r="H249" s="11"/>
    </row>
    <row r="250" spans="1:8" s="1" customFormat="1" ht="18" customHeight="1">
      <c r="A250" s="16"/>
      <c r="B250" s="17"/>
      <c r="C250" s="17"/>
      <c r="D250" s="18"/>
      <c r="E250" s="44">
        <f>SUM(E249)</f>
        <v>10676875</v>
      </c>
      <c r="F250" s="44">
        <f>SUM(F249)</f>
        <v>0</v>
      </c>
      <c r="G250" s="11"/>
      <c r="H250" s="11"/>
    </row>
    <row r="251" spans="1:8" s="1" customFormat="1" ht="18" customHeight="1">
      <c r="A251" s="187" t="s">
        <v>80</v>
      </c>
      <c r="B251" s="179" t="s">
        <v>449</v>
      </c>
      <c r="C251" s="183" t="s">
        <v>448</v>
      </c>
      <c r="D251" s="177" t="s">
        <v>83</v>
      </c>
      <c r="E251" s="180">
        <v>1460730</v>
      </c>
      <c r="F251" s="180">
        <v>0</v>
      </c>
      <c r="G251" s="11"/>
      <c r="H251" s="11"/>
    </row>
    <row r="252" spans="1:8" s="1" customFormat="1" ht="21.6" customHeight="1">
      <c r="A252" s="188" t="s">
        <v>87</v>
      </c>
      <c r="B252" s="184" t="s">
        <v>450</v>
      </c>
      <c r="C252" s="183" t="s">
        <v>448</v>
      </c>
      <c r="D252" s="184" t="s">
        <v>89</v>
      </c>
      <c r="E252" s="185">
        <v>903000</v>
      </c>
      <c r="F252" s="185">
        <v>0</v>
      </c>
      <c r="G252" s="11"/>
      <c r="H252" s="11"/>
    </row>
    <row r="253" spans="1:8" s="1" customFormat="1" ht="21.6" customHeight="1">
      <c r="A253" s="187" t="s">
        <v>91</v>
      </c>
      <c r="B253" s="179" t="s">
        <v>451</v>
      </c>
      <c r="C253" s="183" t="s">
        <v>448</v>
      </c>
      <c r="D253" s="179" t="s">
        <v>452</v>
      </c>
      <c r="E253" s="180">
        <v>0</v>
      </c>
      <c r="F253" s="180">
        <v>758310</v>
      </c>
      <c r="G253" s="11"/>
      <c r="H253" s="11"/>
    </row>
    <row r="254" spans="1:8" s="1" customFormat="1" ht="21.6" customHeight="1">
      <c r="A254" s="176" t="s">
        <v>96</v>
      </c>
      <c r="B254" s="177" t="s">
        <v>354</v>
      </c>
      <c r="C254" s="183" t="s">
        <v>448</v>
      </c>
      <c r="D254" s="179" t="s">
        <v>100</v>
      </c>
      <c r="E254" s="180">
        <v>758310</v>
      </c>
      <c r="F254" s="180">
        <v>0</v>
      </c>
      <c r="G254" s="11"/>
      <c r="H254" s="11"/>
    </row>
    <row r="255" spans="1:8" s="1" customFormat="1" ht="21.6" customHeight="1">
      <c r="A255" s="176" t="s">
        <v>107</v>
      </c>
      <c r="B255" s="177" t="s">
        <v>357</v>
      </c>
      <c r="C255" s="183" t="s">
        <v>448</v>
      </c>
      <c r="D255" s="179" t="s">
        <v>453</v>
      </c>
      <c r="E255" s="180">
        <v>0</v>
      </c>
      <c r="F255" s="180">
        <v>870180</v>
      </c>
      <c r="G255" s="11"/>
      <c r="H255" s="11"/>
    </row>
    <row r="256" spans="1:7" ht="20.25" customHeight="1">
      <c r="A256" s="176" t="s">
        <v>114</v>
      </c>
      <c r="B256" s="177" t="s">
        <v>367</v>
      </c>
      <c r="C256" s="183" t="s">
        <v>448</v>
      </c>
      <c r="D256" s="179" t="s">
        <v>118</v>
      </c>
      <c r="E256" s="180">
        <v>870180</v>
      </c>
      <c r="F256" s="180">
        <v>0</v>
      </c>
      <c r="G256" s="11"/>
    </row>
    <row r="257" spans="1:8" s="1" customFormat="1" ht="18" customHeight="1">
      <c r="A257" s="176" t="s">
        <v>125</v>
      </c>
      <c r="B257" s="177" t="s">
        <v>410</v>
      </c>
      <c r="C257" s="183" t="s">
        <v>448</v>
      </c>
      <c r="D257" s="179" t="s">
        <v>129</v>
      </c>
      <c r="E257" s="180">
        <v>0</v>
      </c>
      <c r="F257" s="180">
        <v>756920</v>
      </c>
      <c r="G257" s="11"/>
      <c r="H257" s="11"/>
    </row>
    <row r="258" spans="1:7" ht="20.25" customHeight="1">
      <c r="A258" s="176" t="s">
        <v>130</v>
      </c>
      <c r="B258" s="177" t="s">
        <v>358</v>
      </c>
      <c r="C258" s="183" t="s">
        <v>448</v>
      </c>
      <c r="D258" s="179" t="s">
        <v>132</v>
      </c>
      <c r="E258" s="180">
        <v>756920</v>
      </c>
      <c r="F258" s="180">
        <v>0</v>
      </c>
      <c r="G258" s="11"/>
    </row>
    <row r="259" spans="1:8" s="1" customFormat="1" ht="21.6" customHeight="1">
      <c r="A259" s="176" t="s">
        <v>141</v>
      </c>
      <c r="B259" s="177" t="s">
        <v>362</v>
      </c>
      <c r="C259" s="183" t="s">
        <v>448</v>
      </c>
      <c r="D259" s="179" t="s">
        <v>145</v>
      </c>
      <c r="E259" s="180">
        <v>0</v>
      </c>
      <c r="F259" s="180">
        <v>797920</v>
      </c>
      <c r="G259" s="11"/>
      <c r="H259" s="11"/>
    </row>
    <row r="260" spans="1:7" ht="20.25" customHeight="1">
      <c r="A260" s="176" t="s">
        <v>13</v>
      </c>
      <c r="B260" s="177" t="s">
        <v>358</v>
      </c>
      <c r="C260" s="183" t="s">
        <v>448</v>
      </c>
      <c r="D260" s="179" t="s">
        <v>151</v>
      </c>
      <c r="E260" s="180">
        <v>797920</v>
      </c>
      <c r="F260" s="180">
        <v>0</v>
      </c>
      <c r="G260" s="11"/>
    </row>
    <row r="261" spans="1:8" s="1" customFormat="1" ht="18" customHeight="1">
      <c r="A261" s="176" t="s">
        <v>164</v>
      </c>
      <c r="B261" s="177" t="s">
        <v>379</v>
      </c>
      <c r="C261" s="183" t="s">
        <v>448</v>
      </c>
      <c r="D261" s="179" t="s">
        <v>166</v>
      </c>
      <c r="E261" s="180">
        <v>0</v>
      </c>
      <c r="F261" s="180">
        <v>359660</v>
      </c>
      <c r="G261" s="11"/>
      <c r="H261" s="11"/>
    </row>
    <row r="262" spans="1:8" s="1" customFormat="1" ht="21.6" customHeight="1">
      <c r="A262" s="176" t="s">
        <v>19</v>
      </c>
      <c r="B262" s="177" t="s">
        <v>380</v>
      </c>
      <c r="C262" s="183" t="s">
        <v>448</v>
      </c>
      <c r="D262" s="179" t="s">
        <v>381</v>
      </c>
      <c r="E262" s="180">
        <v>0</v>
      </c>
      <c r="F262" s="180">
        <v>464160</v>
      </c>
      <c r="G262" s="11"/>
      <c r="H262" s="11"/>
    </row>
    <row r="263" spans="1:8" s="1" customFormat="1" ht="21.6" customHeight="1">
      <c r="A263" s="176" t="s">
        <v>180</v>
      </c>
      <c r="B263" s="177" t="s">
        <v>358</v>
      </c>
      <c r="C263" s="183" t="s">
        <v>448</v>
      </c>
      <c r="D263" s="179" t="s">
        <v>182</v>
      </c>
      <c r="E263" s="180">
        <v>823820</v>
      </c>
      <c r="F263" s="180">
        <v>0</v>
      </c>
      <c r="G263" s="11"/>
      <c r="H263" s="11"/>
    </row>
    <row r="264" spans="1:8" s="1" customFormat="1" ht="21.6" customHeight="1">
      <c r="A264" s="176" t="s">
        <v>29</v>
      </c>
      <c r="B264" s="177" t="s">
        <v>382</v>
      </c>
      <c r="C264" s="183" t="s">
        <v>448</v>
      </c>
      <c r="D264" s="179" t="s">
        <v>31</v>
      </c>
      <c r="E264" s="180">
        <v>0</v>
      </c>
      <c r="F264" s="180">
        <v>1297790</v>
      </c>
      <c r="G264" s="11"/>
      <c r="H264" s="11"/>
    </row>
    <row r="265" spans="1:7" ht="20.25" customHeight="1">
      <c r="A265" s="187" t="s">
        <v>32</v>
      </c>
      <c r="B265" s="179" t="s">
        <v>385</v>
      </c>
      <c r="C265" s="183" t="s">
        <v>448</v>
      </c>
      <c r="D265" s="179" t="s">
        <v>206</v>
      </c>
      <c r="E265" s="180">
        <v>1657550</v>
      </c>
      <c r="F265" s="180">
        <v>0</v>
      </c>
      <c r="G265" s="11"/>
    </row>
    <row r="266" spans="1:8" s="1" customFormat="1" ht="21.6" customHeight="1">
      <c r="A266" s="187" t="s">
        <v>32</v>
      </c>
      <c r="B266" s="179" t="s">
        <v>383</v>
      </c>
      <c r="C266" s="183" t="s">
        <v>448</v>
      </c>
      <c r="D266" s="179" t="s">
        <v>384</v>
      </c>
      <c r="E266" s="180">
        <v>0</v>
      </c>
      <c r="F266" s="180">
        <v>359760</v>
      </c>
      <c r="G266" s="11"/>
      <c r="H266" s="11"/>
    </row>
    <row r="267" spans="1:7" ht="20.25" customHeight="1">
      <c r="A267" s="188" t="s">
        <v>37</v>
      </c>
      <c r="B267" s="184" t="s">
        <v>341</v>
      </c>
      <c r="C267" s="183" t="s">
        <v>448</v>
      </c>
      <c r="D267" s="184" t="s">
        <v>386</v>
      </c>
      <c r="E267" s="185">
        <v>0</v>
      </c>
      <c r="F267" s="185">
        <v>1334310</v>
      </c>
      <c r="G267" s="11"/>
    </row>
    <row r="268" spans="1:8" s="1" customFormat="1" ht="21.6" customHeight="1">
      <c r="A268" s="181" t="s">
        <v>225</v>
      </c>
      <c r="B268" s="189" t="s">
        <v>454</v>
      </c>
      <c r="C268" s="183" t="s">
        <v>448</v>
      </c>
      <c r="D268" s="190" t="s">
        <v>227</v>
      </c>
      <c r="E268" s="191">
        <v>1334310</v>
      </c>
      <c r="F268" s="191">
        <v>0</v>
      </c>
      <c r="G268" s="11"/>
      <c r="H268" s="11"/>
    </row>
    <row r="269" spans="1:7" ht="20.25" customHeight="1">
      <c r="A269" s="187" t="s">
        <v>46</v>
      </c>
      <c r="B269" s="179" t="s">
        <v>388</v>
      </c>
      <c r="C269" s="183" t="s">
        <v>448</v>
      </c>
      <c r="D269" s="177" t="s">
        <v>48</v>
      </c>
      <c r="E269" s="180">
        <v>0</v>
      </c>
      <c r="F269" s="180">
        <v>1334480</v>
      </c>
      <c r="G269" s="11"/>
    </row>
    <row r="270" spans="1:8" s="1" customFormat="1" ht="18" customHeight="1">
      <c r="A270" s="188" t="s">
        <v>247</v>
      </c>
      <c r="B270" s="184" t="s">
        <v>389</v>
      </c>
      <c r="C270" s="183" t="s">
        <v>448</v>
      </c>
      <c r="D270" s="184" t="s">
        <v>249</v>
      </c>
      <c r="E270" s="185">
        <v>8800</v>
      </c>
      <c r="F270" s="185">
        <v>0</v>
      </c>
      <c r="G270" s="11"/>
      <c r="H270" s="11"/>
    </row>
    <row r="271" spans="1:8" s="1" customFormat="1" ht="21.6" customHeight="1">
      <c r="A271" s="187" t="s">
        <v>256</v>
      </c>
      <c r="B271" s="179" t="s">
        <v>390</v>
      </c>
      <c r="C271" s="183" t="s">
        <v>448</v>
      </c>
      <c r="D271" s="179" t="s">
        <v>227</v>
      </c>
      <c r="E271" s="180">
        <v>1334480</v>
      </c>
      <c r="F271" s="180">
        <v>0</v>
      </c>
      <c r="G271" s="11"/>
      <c r="H271" s="11"/>
    </row>
    <row r="272" spans="1:8" s="1" customFormat="1" ht="21.6" customHeight="1">
      <c r="A272" s="176" t="s">
        <v>53</v>
      </c>
      <c r="B272" s="177" t="s">
        <v>440</v>
      </c>
      <c r="C272" s="183" t="s">
        <v>448</v>
      </c>
      <c r="D272" s="179" t="s">
        <v>55</v>
      </c>
      <c r="E272" s="180">
        <v>0</v>
      </c>
      <c r="F272" s="180">
        <v>1334310</v>
      </c>
      <c r="G272" s="11"/>
      <c r="H272" s="11"/>
    </row>
    <row r="273" spans="1:7" ht="20.25" customHeight="1">
      <c r="A273" s="176" t="s">
        <v>58</v>
      </c>
      <c r="B273" s="177" t="s">
        <v>392</v>
      </c>
      <c r="C273" s="183" t="s">
        <v>448</v>
      </c>
      <c r="D273" s="179" t="s">
        <v>270</v>
      </c>
      <c r="E273" s="180">
        <v>1334310</v>
      </c>
      <c r="F273" s="180">
        <v>0</v>
      </c>
      <c r="G273" s="11"/>
    </row>
    <row r="274" spans="1:8" s="1" customFormat="1" ht="21.6" customHeight="1">
      <c r="A274" s="176" t="s">
        <v>58</v>
      </c>
      <c r="B274" s="177" t="s">
        <v>391</v>
      </c>
      <c r="C274" s="183" t="s">
        <v>448</v>
      </c>
      <c r="D274" s="179" t="s">
        <v>267</v>
      </c>
      <c r="E274" s="180">
        <v>0</v>
      </c>
      <c r="F274" s="180">
        <v>8800</v>
      </c>
      <c r="G274" s="11"/>
      <c r="H274" s="11"/>
    </row>
    <row r="275" spans="1:8" s="1" customFormat="1" ht="21.6" customHeight="1">
      <c r="A275" s="176" t="s">
        <v>63</v>
      </c>
      <c r="B275" s="177" t="s">
        <v>393</v>
      </c>
      <c r="C275" s="183" t="s">
        <v>448</v>
      </c>
      <c r="D275" s="179" t="s">
        <v>65</v>
      </c>
      <c r="E275" s="180">
        <v>0</v>
      </c>
      <c r="F275" s="180">
        <v>1334310</v>
      </c>
      <c r="G275" s="11"/>
      <c r="H275" s="11"/>
    </row>
    <row r="276" spans="1:7" ht="20.25" customHeight="1">
      <c r="A276" s="176" t="s">
        <v>66</v>
      </c>
      <c r="B276" s="177" t="s">
        <v>394</v>
      </c>
      <c r="C276" s="183" t="s">
        <v>448</v>
      </c>
      <c r="D276" s="179" t="s">
        <v>289</v>
      </c>
      <c r="E276" s="180">
        <v>1334310</v>
      </c>
      <c r="F276" s="180">
        <v>0</v>
      </c>
      <c r="G276" s="11"/>
    </row>
    <row r="277" spans="1:8" s="1" customFormat="1" ht="21.6" customHeight="1">
      <c r="A277" s="176" t="s">
        <v>69</v>
      </c>
      <c r="B277" s="177" t="s">
        <v>395</v>
      </c>
      <c r="C277" s="183" t="s">
        <v>448</v>
      </c>
      <c r="D277" s="179" t="s">
        <v>71</v>
      </c>
      <c r="E277" s="180">
        <v>0</v>
      </c>
      <c r="F277" s="180">
        <v>1332000</v>
      </c>
      <c r="G277" s="11"/>
      <c r="H277" s="11"/>
    </row>
    <row r="278" spans="1:7" ht="20.25" customHeight="1">
      <c r="A278" s="176" t="s">
        <v>74</v>
      </c>
      <c r="B278" s="177" t="s">
        <v>396</v>
      </c>
      <c r="C278" s="183" t="s">
        <v>448</v>
      </c>
      <c r="D278" s="179" t="s">
        <v>303</v>
      </c>
      <c r="E278" s="180">
        <v>1332000</v>
      </c>
      <c r="F278" s="180">
        <v>0</v>
      </c>
      <c r="G278" s="11"/>
    </row>
    <row r="279" spans="1:8" s="1" customFormat="1" ht="21.6" customHeight="1">
      <c r="A279" s="176" t="s">
        <v>76</v>
      </c>
      <c r="B279" s="177" t="s">
        <v>455</v>
      </c>
      <c r="C279" s="183" t="s">
        <v>448</v>
      </c>
      <c r="D279" s="179" t="s">
        <v>78</v>
      </c>
      <c r="E279" s="180">
        <v>0</v>
      </c>
      <c r="F279" s="180">
        <v>1367460</v>
      </c>
      <c r="G279" s="11"/>
      <c r="H279" s="11"/>
    </row>
    <row r="280" spans="1:7" ht="20.25" customHeight="1">
      <c r="A280" s="176" t="s">
        <v>748</v>
      </c>
      <c r="B280" s="177" t="s">
        <v>441</v>
      </c>
      <c r="C280" s="183" t="s">
        <v>448</v>
      </c>
      <c r="D280" s="179" t="s">
        <v>751</v>
      </c>
      <c r="E280" s="180">
        <v>3816953</v>
      </c>
      <c r="F280" s="180">
        <v>0</v>
      </c>
      <c r="G280" s="11"/>
    </row>
    <row r="281" spans="1:8" s="1" customFormat="1" ht="18" customHeight="1">
      <c r="A281" s="16"/>
      <c r="B281" s="17"/>
      <c r="C281" s="17"/>
      <c r="D281" s="18"/>
      <c r="E281" s="44">
        <f>SUM(E251:E280)</f>
        <v>18523593</v>
      </c>
      <c r="F281" s="44">
        <f>SUM(F251:F280)</f>
        <v>13710370</v>
      </c>
      <c r="G281" s="11"/>
      <c r="H281" s="11"/>
    </row>
    <row r="282" spans="1:7" ht="20.25" customHeight="1">
      <c r="A282" s="6" t="s">
        <v>8</v>
      </c>
      <c r="B282" s="7" t="s">
        <v>516</v>
      </c>
      <c r="C282" s="7" t="s">
        <v>517</v>
      </c>
      <c r="D282" s="9" t="s">
        <v>90</v>
      </c>
      <c r="E282" s="43">
        <v>0</v>
      </c>
      <c r="F282" s="43">
        <v>7956</v>
      </c>
      <c r="G282" s="11"/>
    </row>
    <row r="283" spans="1:7" ht="20.25" customHeight="1">
      <c r="A283" s="6" t="s">
        <v>8</v>
      </c>
      <c r="B283" s="7" t="s">
        <v>465</v>
      </c>
      <c r="C283" s="7" t="s">
        <v>517</v>
      </c>
      <c r="D283" s="9" t="s">
        <v>10</v>
      </c>
      <c r="E283" s="43">
        <v>0</v>
      </c>
      <c r="F283" s="43">
        <v>8412</v>
      </c>
      <c r="G283" s="11"/>
    </row>
    <row r="284" spans="1:7" ht="20.25" customHeight="1">
      <c r="A284" s="6" t="s">
        <v>8</v>
      </c>
      <c r="B284" s="7" t="s">
        <v>518</v>
      </c>
      <c r="C284" s="7" t="s">
        <v>517</v>
      </c>
      <c r="D284" s="9" t="s">
        <v>310</v>
      </c>
      <c r="E284" s="43">
        <v>0</v>
      </c>
      <c r="F284" s="43">
        <v>3435</v>
      </c>
      <c r="G284" s="11"/>
    </row>
    <row r="285" spans="1:7" ht="20.25" customHeight="1">
      <c r="A285" s="6" t="s">
        <v>519</v>
      </c>
      <c r="B285" s="7" t="s">
        <v>520</v>
      </c>
      <c r="C285" s="7" t="s">
        <v>517</v>
      </c>
      <c r="D285" s="9" t="s">
        <v>90</v>
      </c>
      <c r="E285" s="43">
        <v>0</v>
      </c>
      <c r="F285" s="43">
        <v>1515</v>
      </c>
      <c r="G285" s="11"/>
    </row>
    <row r="286" spans="1:7" ht="20.25" customHeight="1">
      <c r="A286" s="6" t="s">
        <v>519</v>
      </c>
      <c r="B286" s="7" t="s">
        <v>516</v>
      </c>
      <c r="C286" s="7" t="s">
        <v>517</v>
      </c>
      <c r="D286" s="9" t="s">
        <v>10</v>
      </c>
      <c r="E286" s="43">
        <v>0</v>
      </c>
      <c r="F286" s="43">
        <v>1</v>
      </c>
      <c r="G286" s="11"/>
    </row>
    <row r="287" spans="1:8" s="1" customFormat="1" ht="18" customHeight="1">
      <c r="A287" s="6" t="s">
        <v>35</v>
      </c>
      <c r="B287" s="7" t="s">
        <v>434</v>
      </c>
      <c r="C287" s="7" t="s">
        <v>517</v>
      </c>
      <c r="D287" s="9" t="s">
        <v>10</v>
      </c>
      <c r="E287" s="43">
        <v>0</v>
      </c>
      <c r="F287" s="43">
        <v>22455</v>
      </c>
      <c r="G287" s="11"/>
      <c r="H287" s="11"/>
    </row>
    <row r="288" spans="1:8" s="1" customFormat="1" ht="21.6" customHeight="1">
      <c r="A288" s="6" t="s">
        <v>35</v>
      </c>
      <c r="B288" s="7" t="s">
        <v>464</v>
      </c>
      <c r="C288" s="7" t="s">
        <v>517</v>
      </c>
      <c r="D288" s="9" t="s">
        <v>90</v>
      </c>
      <c r="E288" s="43">
        <v>0</v>
      </c>
      <c r="F288" s="43">
        <v>6845</v>
      </c>
      <c r="G288" s="11"/>
      <c r="H288" s="11"/>
    </row>
    <row r="289" spans="1:8" s="1" customFormat="1" ht="21.6" customHeight="1">
      <c r="A289" s="6" t="s">
        <v>61</v>
      </c>
      <c r="B289" s="7" t="s">
        <v>521</v>
      </c>
      <c r="C289" s="7" t="s">
        <v>517</v>
      </c>
      <c r="D289" s="9" t="s">
        <v>90</v>
      </c>
      <c r="E289" s="43">
        <v>0</v>
      </c>
      <c r="F289" s="43">
        <v>7184</v>
      </c>
      <c r="G289" s="11"/>
      <c r="H289" s="11"/>
    </row>
    <row r="290" spans="1:7" ht="20.25" customHeight="1">
      <c r="A290" s="6" t="s">
        <v>61</v>
      </c>
      <c r="B290" s="7" t="s">
        <v>522</v>
      </c>
      <c r="C290" s="7" t="s">
        <v>517</v>
      </c>
      <c r="D290" s="9" t="s">
        <v>10</v>
      </c>
      <c r="E290" s="43">
        <v>0</v>
      </c>
      <c r="F290" s="43">
        <v>17327</v>
      </c>
      <c r="G290" s="11"/>
    </row>
    <row r="291" spans="1:8" s="1" customFormat="1" ht="21.6" customHeight="1">
      <c r="A291" s="16"/>
      <c r="B291" s="17"/>
      <c r="C291" s="17"/>
      <c r="D291" s="18"/>
      <c r="E291" s="44">
        <f>SUM(E282:E290)</f>
        <v>0</v>
      </c>
      <c r="F291" s="44">
        <f>SUM(F282:F290)</f>
        <v>75130</v>
      </c>
      <c r="G291" s="11"/>
      <c r="H291" s="11"/>
    </row>
    <row r="292" spans="1:7" ht="20.25" customHeight="1">
      <c r="A292" s="6" t="s">
        <v>160</v>
      </c>
      <c r="B292" s="7" t="s">
        <v>372</v>
      </c>
      <c r="C292" s="7" t="s">
        <v>419</v>
      </c>
      <c r="D292" s="9" t="s">
        <v>161</v>
      </c>
      <c r="E292" s="43">
        <v>1663</v>
      </c>
      <c r="F292" s="43">
        <v>0</v>
      </c>
      <c r="G292" s="11"/>
    </row>
    <row r="293" spans="1:8" s="1" customFormat="1" ht="21.6" customHeight="1">
      <c r="A293" s="6" t="s">
        <v>223</v>
      </c>
      <c r="B293" s="7" t="s">
        <v>333</v>
      </c>
      <c r="C293" s="7" t="s">
        <v>419</v>
      </c>
      <c r="D293" s="9" t="s">
        <v>224</v>
      </c>
      <c r="E293" s="43">
        <v>23097</v>
      </c>
      <c r="F293" s="43">
        <v>0</v>
      </c>
      <c r="G293" s="11"/>
      <c r="H293" s="11"/>
    </row>
    <row r="294" spans="1:8" s="1" customFormat="1" ht="21.6" customHeight="1">
      <c r="A294" s="6" t="s">
        <v>239</v>
      </c>
      <c r="B294" s="7" t="s">
        <v>373</v>
      </c>
      <c r="C294" s="7" t="s">
        <v>419</v>
      </c>
      <c r="D294" s="9" t="s">
        <v>241</v>
      </c>
      <c r="E294" s="43">
        <v>9204</v>
      </c>
      <c r="F294" s="43">
        <v>0</v>
      </c>
      <c r="G294" s="11"/>
      <c r="H294" s="11"/>
    </row>
    <row r="295" spans="1:7" ht="20.25" customHeight="1">
      <c r="A295" s="6" t="s">
        <v>263</v>
      </c>
      <c r="B295" s="7" t="s">
        <v>374</v>
      </c>
      <c r="C295" s="7" t="s">
        <v>419</v>
      </c>
      <c r="D295" s="9" t="s">
        <v>264</v>
      </c>
      <c r="E295" s="43">
        <v>10395</v>
      </c>
      <c r="F295" s="43">
        <v>0</v>
      </c>
      <c r="G295" s="11"/>
    </row>
    <row r="296" spans="1:8" s="1" customFormat="1" ht="21.6" customHeight="1">
      <c r="A296" s="6" t="s">
        <v>275</v>
      </c>
      <c r="B296" s="7" t="s">
        <v>375</v>
      </c>
      <c r="C296" s="7" t="s">
        <v>419</v>
      </c>
      <c r="D296" s="9" t="s">
        <v>276</v>
      </c>
      <c r="E296" s="43">
        <v>673</v>
      </c>
      <c r="F296" s="43">
        <v>0</v>
      </c>
      <c r="G296" s="11"/>
      <c r="H296" s="11"/>
    </row>
    <row r="297" spans="1:7" ht="20.25" customHeight="1">
      <c r="A297" s="6" t="s">
        <v>69</v>
      </c>
      <c r="B297" s="7" t="s">
        <v>376</v>
      </c>
      <c r="C297" s="7" t="s">
        <v>419</v>
      </c>
      <c r="D297" s="9" t="s">
        <v>299</v>
      </c>
      <c r="E297" s="43">
        <v>5586</v>
      </c>
      <c r="F297" s="43">
        <v>0</v>
      </c>
      <c r="G297" s="11">
        <f>E304-F304</f>
        <v>75265910</v>
      </c>
    </row>
    <row r="298" spans="1:8" s="1" customFormat="1" ht="21.6" customHeight="1">
      <c r="A298" s="16"/>
      <c r="B298" s="17"/>
      <c r="C298" s="17"/>
      <c r="D298" s="18"/>
      <c r="E298" s="44">
        <f>SUM(E292:E297)</f>
        <v>50618</v>
      </c>
      <c r="F298" s="44">
        <f>SUM(F292:F297)</f>
        <v>0</v>
      </c>
      <c r="G298" s="11">
        <f>G297/2</f>
        <v>37632955</v>
      </c>
      <c r="H298" s="11"/>
    </row>
    <row r="299" spans="1:8" s="1" customFormat="1" ht="21.6" customHeight="1">
      <c r="A299" s="6" t="s">
        <v>39</v>
      </c>
      <c r="B299" s="7" t="s">
        <v>458</v>
      </c>
      <c r="C299" s="7" t="s">
        <v>459</v>
      </c>
      <c r="D299" s="9" t="s">
        <v>43</v>
      </c>
      <c r="E299" s="43">
        <v>1809997</v>
      </c>
      <c r="F299" s="43">
        <v>0</v>
      </c>
      <c r="G299" s="11">
        <f>G298+G468</f>
        <v>37632955</v>
      </c>
      <c r="H299" s="11"/>
    </row>
    <row r="300" spans="1:7" ht="20.25" customHeight="1">
      <c r="A300" s="16"/>
      <c r="B300" s="17"/>
      <c r="C300" s="17"/>
      <c r="D300" s="18"/>
      <c r="E300" s="44">
        <f>SUM(E299)</f>
        <v>1809997</v>
      </c>
      <c r="F300" s="44">
        <f>SUM(F299)</f>
        <v>0</v>
      </c>
      <c r="G300" s="11"/>
    </row>
    <row r="301" spans="1:6" ht="20.25" customHeight="1">
      <c r="A301" s="7" t="s">
        <v>531</v>
      </c>
      <c r="B301" s="7" t="s">
        <v>532</v>
      </c>
      <c r="C301" s="7" t="s">
        <v>457</v>
      </c>
      <c r="D301" s="9" t="s">
        <v>533</v>
      </c>
      <c r="E301" s="46">
        <v>9339452</v>
      </c>
      <c r="F301" s="45"/>
    </row>
    <row r="302" spans="1:8" s="1" customFormat="1" ht="21.6" customHeight="1">
      <c r="A302" s="6" t="s">
        <v>49</v>
      </c>
      <c r="B302" s="7" t="s">
        <v>456</v>
      </c>
      <c r="C302" s="7" t="s">
        <v>457</v>
      </c>
      <c r="D302" s="9" t="s">
        <v>255</v>
      </c>
      <c r="E302" s="43">
        <v>6983556</v>
      </c>
      <c r="F302" s="43">
        <v>0</v>
      </c>
      <c r="G302" s="12"/>
      <c r="H302" s="11"/>
    </row>
    <row r="303" spans="1:8" s="1" customFormat="1" ht="21.6" customHeight="1">
      <c r="A303" s="16"/>
      <c r="B303" s="17"/>
      <c r="C303" s="17"/>
      <c r="D303" s="18"/>
      <c r="E303" s="44">
        <f>SUM(E301:E302)</f>
        <v>16323008</v>
      </c>
      <c r="F303" s="44">
        <f>SUM(F301:F302)</f>
        <v>0</v>
      </c>
      <c r="G303" s="12"/>
      <c r="H303" s="11"/>
    </row>
    <row r="304" spans="1:8" s="1" customFormat="1" ht="18.75" customHeight="1">
      <c r="A304" s="6"/>
      <c r="B304" s="7"/>
      <c r="C304" s="7"/>
      <c r="D304" s="9"/>
      <c r="E304" s="43">
        <f>SUM(E2:E303)</f>
        <v>1473996310</v>
      </c>
      <c r="F304" s="43">
        <f>SUM(F2:F303)</f>
        <v>1398730400</v>
      </c>
      <c r="G304" s="12">
        <f>E304/2</f>
        <v>736998155</v>
      </c>
      <c r="H304" s="11">
        <f>F304/2</f>
        <v>699365200</v>
      </c>
    </row>
    <row r="305" spans="1:8" s="1" customFormat="1" ht="18" customHeight="1">
      <c r="A305" s="6"/>
      <c r="B305" s="7"/>
      <c r="C305" s="7"/>
      <c r="D305" s="9"/>
      <c r="E305" s="43"/>
      <c r="F305" s="43"/>
      <c r="G305" s="12">
        <f>G304-H304</f>
        <v>37632955</v>
      </c>
      <c r="H305" s="11"/>
    </row>
    <row r="306" spans="1:8" s="1" customFormat="1" ht="18" customHeight="1">
      <c r="A306" s="4" t="s">
        <v>5</v>
      </c>
      <c r="B306" s="4" t="s">
        <v>79</v>
      </c>
      <c r="C306" s="4"/>
      <c r="D306" s="13" t="s">
        <v>7</v>
      </c>
      <c r="E306" s="47">
        <v>58486332</v>
      </c>
      <c r="F306" s="47">
        <v>0</v>
      </c>
      <c r="G306" s="12"/>
      <c r="H306" s="11"/>
    </row>
    <row r="307" spans="1:8" s="1" customFormat="1" ht="18" customHeight="1">
      <c r="A307" s="4" t="s">
        <v>5</v>
      </c>
      <c r="B307" s="4" t="s">
        <v>308</v>
      </c>
      <c r="C307" s="4"/>
      <c r="D307" s="13" t="s">
        <v>7</v>
      </c>
      <c r="E307" s="47">
        <v>0</v>
      </c>
      <c r="F307" s="47">
        <v>0</v>
      </c>
      <c r="G307" s="12"/>
      <c r="H307" s="11"/>
    </row>
    <row r="308" spans="1:8" s="1" customFormat="1" ht="18" customHeight="1">
      <c r="A308" s="3" t="s">
        <v>5</v>
      </c>
      <c r="B308" s="3" t="s">
        <v>6</v>
      </c>
      <c r="C308" s="3"/>
      <c r="D308" s="14" t="s">
        <v>7</v>
      </c>
      <c r="E308" s="48">
        <v>0</v>
      </c>
      <c r="F308" s="48">
        <v>0</v>
      </c>
      <c r="G308" s="12"/>
      <c r="H308" s="11"/>
    </row>
    <row r="309" spans="1:6" ht="20.25" customHeight="1">
      <c r="A309" s="4" t="s">
        <v>80</v>
      </c>
      <c r="B309" s="4" t="s">
        <v>81</v>
      </c>
      <c r="C309" s="4"/>
      <c r="D309" s="13" t="s">
        <v>82</v>
      </c>
      <c r="E309" s="47">
        <v>0</v>
      </c>
      <c r="F309" s="47">
        <v>31793820</v>
      </c>
    </row>
    <row r="310" spans="1:8" s="1" customFormat="1" ht="18" customHeight="1">
      <c r="A310" s="4" t="s">
        <v>80</v>
      </c>
      <c r="B310" s="4" t="s">
        <v>77</v>
      </c>
      <c r="C310" s="4"/>
      <c r="D310" s="13" t="s">
        <v>83</v>
      </c>
      <c r="E310" s="47">
        <v>0</v>
      </c>
      <c r="F310" s="47">
        <v>1460230</v>
      </c>
      <c r="G310" s="12"/>
      <c r="H310" s="11"/>
    </row>
    <row r="311" spans="1:6" ht="20.25" customHeight="1">
      <c r="A311" s="4" t="s">
        <v>84</v>
      </c>
      <c r="B311" s="4" t="s">
        <v>85</v>
      </c>
      <c r="C311" s="4"/>
      <c r="D311" s="13" t="s">
        <v>86</v>
      </c>
      <c r="E311" s="47">
        <v>20000</v>
      </c>
      <c r="F311" s="47">
        <v>0</v>
      </c>
    </row>
    <row r="312" spans="1:8" s="1" customFormat="1" ht="18" customHeight="1">
      <c r="A312" s="4" t="s">
        <v>87</v>
      </c>
      <c r="B312" s="4" t="s">
        <v>88</v>
      </c>
      <c r="C312" s="4"/>
      <c r="D312" s="13" t="s">
        <v>89</v>
      </c>
      <c r="E312" s="47">
        <v>0</v>
      </c>
      <c r="F312" s="47">
        <v>903000</v>
      </c>
      <c r="G312" s="12"/>
      <c r="H312" s="11"/>
    </row>
    <row r="313" spans="1:6" ht="20.25" customHeight="1">
      <c r="A313" s="4" t="s">
        <v>8</v>
      </c>
      <c r="B313" s="4" t="s">
        <v>12</v>
      </c>
      <c r="C313" s="4"/>
      <c r="D313" s="13" t="s">
        <v>90</v>
      </c>
      <c r="E313" s="47">
        <v>6736</v>
      </c>
      <c r="F313" s="47">
        <v>0</v>
      </c>
    </row>
    <row r="314" spans="1:8" s="1" customFormat="1" ht="21.6" customHeight="1">
      <c r="A314" s="3" t="s">
        <v>8</v>
      </c>
      <c r="B314" s="3" t="s">
        <v>9</v>
      </c>
      <c r="C314" s="3"/>
      <c r="D314" s="14" t="s">
        <v>10</v>
      </c>
      <c r="E314" s="48">
        <v>7132</v>
      </c>
      <c r="F314" s="48">
        <v>0</v>
      </c>
      <c r="G314" s="12"/>
      <c r="H314" s="11"/>
    </row>
    <row r="315" spans="1:8" s="1" customFormat="1" ht="21.6" customHeight="1">
      <c r="A315" s="4" t="s">
        <v>8</v>
      </c>
      <c r="B315" s="4" t="s">
        <v>309</v>
      </c>
      <c r="C315" s="4"/>
      <c r="D315" s="13" t="s">
        <v>310</v>
      </c>
      <c r="E315" s="47">
        <v>3435</v>
      </c>
      <c r="F315" s="47">
        <v>0</v>
      </c>
      <c r="G315" s="12"/>
      <c r="H315" s="11"/>
    </row>
    <row r="316" spans="1:6" ht="20.25" customHeight="1">
      <c r="A316" s="4" t="s">
        <v>91</v>
      </c>
      <c r="B316" s="4" t="s">
        <v>92</v>
      </c>
      <c r="C316" s="4"/>
      <c r="D316" s="13" t="s">
        <v>93</v>
      </c>
      <c r="E316" s="47">
        <v>0</v>
      </c>
      <c r="F316" s="47">
        <v>16136032</v>
      </c>
    </row>
    <row r="317" spans="1:8" s="1" customFormat="1" ht="18" customHeight="1">
      <c r="A317" s="4" t="s">
        <v>91</v>
      </c>
      <c r="B317" s="4" t="s">
        <v>94</v>
      </c>
      <c r="C317" s="4"/>
      <c r="D317" s="13" t="s">
        <v>95</v>
      </c>
      <c r="E317" s="47">
        <v>2252920</v>
      </c>
      <c r="F317" s="47">
        <v>0</v>
      </c>
      <c r="G317" s="12"/>
      <c r="H317" s="11"/>
    </row>
    <row r="318" spans="1:8" s="1" customFormat="1" ht="21.6" customHeight="1">
      <c r="A318" s="4" t="s">
        <v>96</v>
      </c>
      <c r="B318" s="4" t="s">
        <v>97</v>
      </c>
      <c r="C318" s="4"/>
      <c r="D318" s="13" t="s">
        <v>98</v>
      </c>
      <c r="E318" s="47">
        <v>0</v>
      </c>
      <c r="F318" s="47">
        <v>1498710</v>
      </c>
      <c r="G318" s="12"/>
      <c r="H318" s="11"/>
    </row>
    <row r="319" spans="1:6" ht="20.25" customHeight="1">
      <c r="A319" s="4" t="s">
        <v>96</v>
      </c>
      <c r="B319" s="4" t="s">
        <v>99</v>
      </c>
      <c r="C319" s="4"/>
      <c r="D319" s="13" t="s">
        <v>100</v>
      </c>
      <c r="E319" s="47">
        <v>0</v>
      </c>
      <c r="F319" s="47">
        <v>757810</v>
      </c>
    </row>
    <row r="320" spans="1:8" s="1" customFormat="1" ht="21.6" customHeight="1">
      <c r="A320" s="4" t="s">
        <v>101</v>
      </c>
      <c r="B320" s="4" t="s">
        <v>102</v>
      </c>
      <c r="C320" s="4"/>
      <c r="D320" s="13" t="s">
        <v>103</v>
      </c>
      <c r="E320" s="47">
        <v>1815000</v>
      </c>
      <c r="F320" s="47">
        <v>0</v>
      </c>
      <c r="G320" s="12"/>
      <c r="H320" s="11"/>
    </row>
    <row r="321" spans="1:8" s="1" customFormat="1" ht="21.6" customHeight="1">
      <c r="A321" s="4" t="s">
        <v>104</v>
      </c>
      <c r="B321" s="4" t="s">
        <v>105</v>
      </c>
      <c r="C321" s="4"/>
      <c r="D321" s="13" t="s">
        <v>106</v>
      </c>
      <c r="E321" s="47">
        <v>0</v>
      </c>
      <c r="F321" s="47">
        <v>1494610</v>
      </c>
      <c r="G321" s="12"/>
      <c r="H321" s="11"/>
    </row>
    <row r="322" spans="1:8" s="1" customFormat="1" ht="21.6" customHeight="1">
      <c r="A322" s="4" t="s">
        <v>107</v>
      </c>
      <c r="B322" s="4" t="s">
        <v>108</v>
      </c>
      <c r="C322" s="4"/>
      <c r="D322" s="13" t="s">
        <v>109</v>
      </c>
      <c r="E322" s="47">
        <v>0</v>
      </c>
      <c r="F322" s="47">
        <v>6087870</v>
      </c>
      <c r="G322" s="12"/>
      <c r="H322" s="11"/>
    </row>
    <row r="323" spans="1:6" ht="20.25" customHeight="1">
      <c r="A323" s="4" t="s">
        <v>107</v>
      </c>
      <c r="B323" s="4" t="s">
        <v>110</v>
      </c>
      <c r="C323" s="4"/>
      <c r="D323" s="13" t="s">
        <v>111</v>
      </c>
      <c r="E323" s="47">
        <v>1764230</v>
      </c>
      <c r="F323" s="47">
        <v>0</v>
      </c>
    </row>
    <row r="324" spans="1:8" s="1" customFormat="1" ht="15">
      <c r="A324" s="4" t="s">
        <v>107</v>
      </c>
      <c r="B324" s="4" t="s">
        <v>112</v>
      </c>
      <c r="C324" s="4"/>
      <c r="D324" s="13" t="s">
        <v>113</v>
      </c>
      <c r="E324" s="47">
        <v>99000</v>
      </c>
      <c r="F324" s="47">
        <v>0</v>
      </c>
      <c r="G324" s="12"/>
      <c r="H324" s="11"/>
    </row>
    <row r="325" spans="1:8" s="1" customFormat="1" ht="15">
      <c r="A325" s="4" t="s">
        <v>114</v>
      </c>
      <c r="B325" s="4" t="s">
        <v>115</v>
      </c>
      <c r="C325" s="4"/>
      <c r="D325" s="13" t="s">
        <v>116</v>
      </c>
      <c r="E325" s="47">
        <v>160800</v>
      </c>
      <c r="F325" s="47">
        <v>0</v>
      </c>
      <c r="G325" s="12"/>
      <c r="H325" s="11"/>
    </row>
    <row r="326" spans="1:6" ht="15">
      <c r="A326" s="4" t="s">
        <v>114</v>
      </c>
      <c r="B326" s="4" t="s">
        <v>117</v>
      </c>
      <c r="C326" s="4"/>
      <c r="D326" s="13" t="s">
        <v>118</v>
      </c>
      <c r="E326" s="47">
        <v>0</v>
      </c>
      <c r="F326" s="47">
        <v>791760</v>
      </c>
    </row>
    <row r="327" spans="1:8" s="1" customFormat="1" ht="15">
      <c r="A327" s="4" t="s">
        <v>119</v>
      </c>
      <c r="B327" s="4" t="s">
        <v>120</v>
      </c>
      <c r="C327" s="4"/>
      <c r="D327" s="13" t="s">
        <v>121</v>
      </c>
      <c r="E327" s="47">
        <v>0</v>
      </c>
      <c r="F327" s="47">
        <v>347280</v>
      </c>
      <c r="G327" s="12"/>
      <c r="H327" s="11"/>
    </row>
    <row r="328" spans="1:8" s="1" customFormat="1" ht="15">
      <c r="A328" s="4" t="s">
        <v>119</v>
      </c>
      <c r="B328" s="4" t="s">
        <v>117</v>
      </c>
      <c r="C328" s="4"/>
      <c r="D328" s="13" t="s">
        <v>122</v>
      </c>
      <c r="E328" s="47">
        <v>213070</v>
      </c>
      <c r="F328" s="47">
        <v>0</v>
      </c>
      <c r="G328" s="12"/>
      <c r="H328" s="11"/>
    </row>
    <row r="329" spans="1:6" ht="20.25" customHeight="1">
      <c r="A329" s="4" t="s">
        <v>123</v>
      </c>
      <c r="B329" s="4" t="s">
        <v>40</v>
      </c>
      <c r="C329" s="4"/>
      <c r="D329" s="13" t="s">
        <v>124</v>
      </c>
      <c r="E329" s="47">
        <v>0</v>
      </c>
      <c r="F329" s="47">
        <v>955050</v>
      </c>
    </row>
    <row r="330" spans="1:8" s="1" customFormat="1" ht="21.6" customHeight="1">
      <c r="A330" s="4" t="s">
        <v>125</v>
      </c>
      <c r="B330" s="4" t="s">
        <v>126</v>
      </c>
      <c r="C330" s="4"/>
      <c r="D330" s="13" t="s">
        <v>127</v>
      </c>
      <c r="E330" s="47">
        <v>0</v>
      </c>
      <c r="F330" s="47">
        <v>2480910</v>
      </c>
      <c r="G330" s="12"/>
      <c r="H330" s="11"/>
    </row>
    <row r="331" spans="1:6" ht="20.25" customHeight="1">
      <c r="A331" s="4" t="s">
        <v>125</v>
      </c>
      <c r="B331" s="4" t="s">
        <v>128</v>
      </c>
      <c r="C331" s="4"/>
      <c r="D331" s="13" t="s">
        <v>129</v>
      </c>
      <c r="E331" s="47">
        <v>756920</v>
      </c>
      <c r="F331" s="47">
        <v>0</v>
      </c>
    </row>
    <row r="332" spans="1:8" s="1" customFormat="1" ht="18" customHeight="1">
      <c r="A332" s="4" t="s">
        <v>130</v>
      </c>
      <c r="B332" s="4" t="s">
        <v>131</v>
      </c>
      <c r="C332" s="4"/>
      <c r="D332" s="13" t="s">
        <v>132</v>
      </c>
      <c r="E332" s="47">
        <v>0</v>
      </c>
      <c r="F332" s="47">
        <v>834140</v>
      </c>
      <c r="G332" s="12"/>
      <c r="H332" s="11"/>
    </row>
    <row r="333" spans="1:8" s="1" customFormat="1" ht="18" customHeight="1">
      <c r="A333" s="4" t="s">
        <v>133</v>
      </c>
      <c r="B333" s="4" t="s">
        <v>115</v>
      </c>
      <c r="C333" s="4"/>
      <c r="D333" s="13" t="s">
        <v>134</v>
      </c>
      <c r="E333" s="47">
        <v>3630000</v>
      </c>
      <c r="F333" s="47">
        <v>0</v>
      </c>
      <c r="G333" s="12"/>
      <c r="H333" s="11"/>
    </row>
    <row r="334" spans="1:8" s="1" customFormat="1" ht="21.6" customHeight="1">
      <c r="A334" s="4" t="s">
        <v>135</v>
      </c>
      <c r="B334" s="4" t="s">
        <v>136</v>
      </c>
      <c r="C334" s="4"/>
      <c r="D334" s="13" t="s">
        <v>137</v>
      </c>
      <c r="E334" s="47">
        <v>363000</v>
      </c>
      <c r="F334" s="47">
        <v>0</v>
      </c>
      <c r="G334" s="12"/>
      <c r="H334" s="11"/>
    </row>
    <row r="335" spans="1:6" ht="20.25" customHeight="1">
      <c r="A335" s="4" t="s">
        <v>138</v>
      </c>
      <c r="B335" s="4" t="s">
        <v>30</v>
      </c>
      <c r="C335" s="4"/>
      <c r="D335" s="13" t="s">
        <v>139</v>
      </c>
      <c r="E335" s="47">
        <v>0</v>
      </c>
      <c r="F335" s="47">
        <v>627370</v>
      </c>
    </row>
    <row r="336" spans="1:8" s="1" customFormat="1" ht="21.6" customHeight="1">
      <c r="A336" s="4" t="s">
        <v>11</v>
      </c>
      <c r="B336" s="4" t="s">
        <v>140</v>
      </c>
      <c r="C336" s="4"/>
      <c r="D336" s="13" t="s">
        <v>90</v>
      </c>
      <c r="E336" s="47">
        <v>1515</v>
      </c>
      <c r="F336" s="47">
        <v>0</v>
      </c>
      <c r="G336" s="12"/>
      <c r="H336" s="11"/>
    </row>
    <row r="337" spans="1:6" ht="20.25" customHeight="1">
      <c r="A337" s="3" t="s">
        <v>11</v>
      </c>
      <c r="B337" s="3" t="s">
        <v>12</v>
      </c>
      <c r="C337" s="3"/>
      <c r="D337" s="14" t="s">
        <v>10</v>
      </c>
      <c r="E337" s="48">
        <v>1</v>
      </c>
      <c r="F337" s="48">
        <v>0</v>
      </c>
    </row>
    <row r="338" spans="1:8" s="1" customFormat="1" ht="21.6" customHeight="1">
      <c r="A338" s="4" t="s">
        <v>141</v>
      </c>
      <c r="B338" s="4" t="s">
        <v>142</v>
      </c>
      <c r="C338" s="4"/>
      <c r="D338" s="13" t="s">
        <v>143</v>
      </c>
      <c r="E338" s="47">
        <v>0</v>
      </c>
      <c r="F338" s="47">
        <v>2460110</v>
      </c>
      <c r="G338" s="12"/>
      <c r="H338" s="11"/>
    </row>
    <row r="339" spans="1:6" ht="20.25" customHeight="1">
      <c r="A339" s="4" t="s">
        <v>141</v>
      </c>
      <c r="B339" s="4" t="s">
        <v>144</v>
      </c>
      <c r="C339" s="4"/>
      <c r="D339" s="13" t="s">
        <v>145</v>
      </c>
      <c r="E339" s="47">
        <v>797920</v>
      </c>
      <c r="F339" s="47">
        <v>0</v>
      </c>
    </row>
    <row r="340" spans="1:8" s="1" customFormat="1" ht="21.6" customHeight="1">
      <c r="A340" s="4" t="s">
        <v>146</v>
      </c>
      <c r="B340" s="4" t="s">
        <v>147</v>
      </c>
      <c r="C340" s="4"/>
      <c r="D340" s="13" t="s">
        <v>148</v>
      </c>
      <c r="E340" s="47">
        <v>90000</v>
      </c>
      <c r="F340" s="47">
        <v>0</v>
      </c>
      <c r="G340" s="12"/>
      <c r="H340" s="11"/>
    </row>
    <row r="341" spans="1:6" ht="20.25" customHeight="1">
      <c r="A341" s="4" t="s">
        <v>13</v>
      </c>
      <c r="B341" s="4" t="s">
        <v>149</v>
      </c>
      <c r="C341" s="4"/>
      <c r="D341" s="13" t="s">
        <v>150</v>
      </c>
      <c r="E341" s="47">
        <v>0</v>
      </c>
      <c r="F341" s="47">
        <v>64710</v>
      </c>
    </row>
    <row r="342" spans="1:8" s="1" customFormat="1" ht="21.6" customHeight="1">
      <c r="A342" s="3" t="s">
        <v>13</v>
      </c>
      <c r="B342" s="3" t="s">
        <v>14</v>
      </c>
      <c r="C342" s="3"/>
      <c r="D342" s="14" t="s">
        <v>15</v>
      </c>
      <c r="E342" s="48">
        <v>200000000</v>
      </c>
      <c r="F342" s="48">
        <v>0</v>
      </c>
      <c r="G342" s="12"/>
      <c r="H342" s="11"/>
    </row>
    <row r="343" spans="1:8" s="1" customFormat="1" ht="21.6" customHeight="1">
      <c r="A343" s="4" t="s">
        <v>13</v>
      </c>
      <c r="B343" s="4" t="s">
        <v>131</v>
      </c>
      <c r="C343" s="4"/>
      <c r="D343" s="13" t="s">
        <v>151</v>
      </c>
      <c r="E343" s="47">
        <v>0</v>
      </c>
      <c r="F343" s="47">
        <v>797420</v>
      </c>
      <c r="G343" s="12"/>
      <c r="H343" s="11"/>
    </row>
    <row r="344" spans="1:8" s="1" customFormat="1" ht="21.6" customHeight="1">
      <c r="A344" s="4" t="s">
        <v>16</v>
      </c>
      <c r="B344" s="4" t="s">
        <v>9</v>
      </c>
      <c r="C344" s="4"/>
      <c r="D344" s="13" t="s">
        <v>18</v>
      </c>
      <c r="E344" s="47">
        <v>869220</v>
      </c>
      <c r="F344" s="47">
        <v>0</v>
      </c>
      <c r="G344" s="12"/>
      <c r="H344" s="11"/>
    </row>
    <row r="345" spans="1:6" ht="20.25" customHeight="1">
      <c r="A345" s="3" t="s">
        <v>16</v>
      </c>
      <c r="B345" s="3" t="s">
        <v>17</v>
      </c>
      <c r="C345" s="3"/>
      <c r="D345" s="14" t="s">
        <v>18</v>
      </c>
      <c r="E345" s="48">
        <v>0</v>
      </c>
      <c r="F345" s="48">
        <v>25119596</v>
      </c>
    </row>
    <row r="346" spans="1:8" s="1" customFormat="1" ht="18" customHeight="1">
      <c r="A346" s="4" t="s">
        <v>16</v>
      </c>
      <c r="B346" s="4" t="s">
        <v>152</v>
      </c>
      <c r="C346" s="4"/>
      <c r="D346" s="13" t="s">
        <v>18</v>
      </c>
      <c r="E346" s="47">
        <v>0</v>
      </c>
      <c r="F346" s="47">
        <v>1966482</v>
      </c>
      <c r="G346" s="12"/>
      <c r="H346" s="11"/>
    </row>
    <row r="347" spans="1:8" s="1" customFormat="1" ht="21.6" customHeight="1">
      <c r="A347" s="4" t="s">
        <v>16</v>
      </c>
      <c r="B347" s="4" t="s">
        <v>153</v>
      </c>
      <c r="C347" s="4"/>
      <c r="D347" s="13" t="s">
        <v>18</v>
      </c>
      <c r="E347" s="47">
        <v>1801270</v>
      </c>
      <c r="F347" s="47">
        <v>0</v>
      </c>
      <c r="G347" s="12"/>
      <c r="H347" s="11"/>
    </row>
    <row r="348" spans="1:6" ht="20.25" customHeight="1">
      <c r="A348" s="4" t="s">
        <v>16</v>
      </c>
      <c r="B348" s="4" t="s">
        <v>154</v>
      </c>
      <c r="C348" s="4"/>
      <c r="D348" s="13" t="s">
        <v>155</v>
      </c>
      <c r="E348" s="47">
        <v>0</v>
      </c>
      <c r="F348" s="47">
        <v>455710</v>
      </c>
    </row>
    <row r="349" spans="1:8" s="1" customFormat="1" ht="18" customHeight="1">
      <c r="A349" s="4" t="s">
        <v>16</v>
      </c>
      <c r="B349" s="4" t="s">
        <v>156</v>
      </c>
      <c r="C349" s="4"/>
      <c r="D349" s="13" t="s">
        <v>157</v>
      </c>
      <c r="E349" s="47">
        <v>61000</v>
      </c>
      <c r="F349" s="47">
        <v>0</v>
      </c>
      <c r="G349" s="12"/>
      <c r="H349" s="11"/>
    </row>
    <row r="350" spans="1:6" ht="20.25" customHeight="1">
      <c r="A350" s="4" t="s">
        <v>16</v>
      </c>
      <c r="B350" s="4" t="s">
        <v>158</v>
      </c>
      <c r="C350" s="4"/>
      <c r="D350" s="13" t="s">
        <v>159</v>
      </c>
      <c r="E350" s="47">
        <v>907500</v>
      </c>
      <c r="F350" s="47">
        <v>0</v>
      </c>
    </row>
    <row r="351" spans="1:8" s="1" customFormat="1" ht="21.6" customHeight="1">
      <c r="A351" s="4" t="s">
        <v>160</v>
      </c>
      <c r="B351" s="4" t="s">
        <v>120</v>
      </c>
      <c r="C351" s="4"/>
      <c r="D351" s="13" t="s">
        <v>161</v>
      </c>
      <c r="E351" s="47">
        <v>77537</v>
      </c>
      <c r="F351" s="47">
        <v>0</v>
      </c>
      <c r="G351" s="12"/>
      <c r="H351" s="11"/>
    </row>
    <row r="352" spans="1:8" s="1" customFormat="1" ht="21.6" customHeight="1">
      <c r="A352" s="4" t="s">
        <v>160</v>
      </c>
      <c r="B352" s="4" t="s">
        <v>162</v>
      </c>
      <c r="C352" s="4"/>
      <c r="D352" s="13" t="s">
        <v>163</v>
      </c>
      <c r="E352" s="47">
        <v>0</v>
      </c>
      <c r="F352" s="47">
        <v>396810</v>
      </c>
      <c r="G352" s="12"/>
      <c r="H352" s="11"/>
    </row>
    <row r="353" spans="1:6" ht="20.25" customHeight="1">
      <c r="A353" s="4" t="s">
        <v>164</v>
      </c>
      <c r="B353" s="4" t="s">
        <v>165</v>
      </c>
      <c r="C353" s="4"/>
      <c r="D353" s="13" t="s">
        <v>166</v>
      </c>
      <c r="E353" s="47">
        <v>0</v>
      </c>
      <c r="F353" s="47">
        <v>55944300</v>
      </c>
    </row>
    <row r="354" spans="1:8" s="1" customFormat="1" ht="21.6" customHeight="1">
      <c r="A354" s="4" t="s">
        <v>164</v>
      </c>
      <c r="B354" s="4" t="s">
        <v>167</v>
      </c>
      <c r="C354" s="4"/>
      <c r="D354" s="13" t="s">
        <v>166</v>
      </c>
      <c r="E354" s="47">
        <v>359660</v>
      </c>
      <c r="F354" s="47">
        <v>0</v>
      </c>
      <c r="G354" s="12"/>
      <c r="H354" s="11"/>
    </row>
    <row r="355" spans="1:6" ht="20.25" customHeight="1">
      <c r="A355" s="4" t="s">
        <v>164</v>
      </c>
      <c r="B355" s="4" t="s">
        <v>30</v>
      </c>
      <c r="C355" s="4"/>
      <c r="D355" s="13" t="s">
        <v>168</v>
      </c>
      <c r="E355" s="47">
        <v>200000</v>
      </c>
      <c r="F355" s="47">
        <v>0</v>
      </c>
    </row>
    <row r="356" spans="1:8" s="1" customFormat="1" ht="21.6" customHeight="1">
      <c r="A356" s="4" t="s">
        <v>164</v>
      </c>
      <c r="B356" s="4" t="s">
        <v>169</v>
      </c>
      <c r="C356" s="4"/>
      <c r="D356" s="13" t="s">
        <v>170</v>
      </c>
      <c r="E356" s="47">
        <v>53900000</v>
      </c>
      <c r="F356" s="47">
        <v>0</v>
      </c>
      <c r="G356" s="12"/>
      <c r="H356" s="11"/>
    </row>
    <row r="357" spans="1:6" ht="20.25" customHeight="1">
      <c r="A357" s="3" t="s">
        <v>19</v>
      </c>
      <c r="B357" s="3" t="s">
        <v>20</v>
      </c>
      <c r="C357" s="3"/>
      <c r="D357" s="14" t="s">
        <v>21</v>
      </c>
      <c r="E357" s="48">
        <v>0</v>
      </c>
      <c r="F357" s="48">
        <v>3281593</v>
      </c>
    </row>
    <row r="358" spans="1:6" ht="20.25" customHeight="1">
      <c r="A358" s="4" t="s">
        <v>19</v>
      </c>
      <c r="B358" s="4" t="s">
        <v>171</v>
      </c>
      <c r="C358" s="4"/>
      <c r="D358" s="13" t="s">
        <v>21</v>
      </c>
      <c r="E358" s="47">
        <v>0</v>
      </c>
      <c r="F358" s="47">
        <v>41017</v>
      </c>
    </row>
    <row r="359" spans="1:6" ht="20.25" customHeight="1">
      <c r="A359" s="4" t="s">
        <v>19</v>
      </c>
      <c r="B359" s="4" t="s">
        <v>172</v>
      </c>
      <c r="C359" s="4"/>
      <c r="D359" s="13" t="s">
        <v>21</v>
      </c>
      <c r="E359" s="47">
        <v>224000</v>
      </c>
      <c r="F359" s="47">
        <v>0</v>
      </c>
    </row>
    <row r="360" spans="1:8" s="1" customFormat="1" ht="21.6" customHeight="1">
      <c r="A360" s="4" t="s">
        <v>19</v>
      </c>
      <c r="B360" s="4" t="s">
        <v>173</v>
      </c>
      <c r="C360" s="4"/>
      <c r="D360" s="13" t="s">
        <v>21</v>
      </c>
      <c r="E360" s="47">
        <v>464160</v>
      </c>
      <c r="F360" s="47">
        <v>0</v>
      </c>
      <c r="G360" s="12"/>
      <c r="H360" s="11"/>
    </row>
    <row r="361" spans="1:8" s="1" customFormat="1" ht="18" customHeight="1">
      <c r="A361" s="3" t="s">
        <v>22</v>
      </c>
      <c r="B361" s="3" t="s">
        <v>23</v>
      </c>
      <c r="C361" s="3"/>
      <c r="D361" s="14" t="s">
        <v>24</v>
      </c>
      <c r="E361" s="48">
        <v>0</v>
      </c>
      <c r="F361" s="48">
        <v>10451800</v>
      </c>
      <c r="G361" s="12"/>
      <c r="H361" s="11"/>
    </row>
    <row r="362" spans="1:8" s="1" customFormat="1" ht="21.6" customHeight="1">
      <c r="A362" s="4" t="s">
        <v>22</v>
      </c>
      <c r="B362" s="4" t="s">
        <v>174</v>
      </c>
      <c r="C362" s="4"/>
      <c r="D362" s="13" t="s">
        <v>24</v>
      </c>
      <c r="E362" s="47">
        <v>11800</v>
      </c>
      <c r="F362" s="47">
        <v>0</v>
      </c>
      <c r="G362" s="12"/>
      <c r="H362" s="11"/>
    </row>
    <row r="363" spans="1:6" ht="20.25" customHeight="1">
      <c r="A363" s="4" t="s">
        <v>22</v>
      </c>
      <c r="B363" s="4" t="s">
        <v>175</v>
      </c>
      <c r="C363" s="4"/>
      <c r="D363" s="13" t="s">
        <v>24</v>
      </c>
      <c r="E363" s="47">
        <v>54940000</v>
      </c>
      <c r="F363" s="47">
        <v>0</v>
      </c>
    </row>
    <row r="364" spans="1:8" s="1" customFormat="1" ht="21.6" customHeight="1">
      <c r="A364" s="3" t="s">
        <v>22</v>
      </c>
      <c r="B364" s="3" t="s">
        <v>25</v>
      </c>
      <c r="C364" s="3"/>
      <c r="D364" s="14" t="s">
        <v>24</v>
      </c>
      <c r="E364" s="48">
        <v>0</v>
      </c>
      <c r="F364" s="48">
        <v>54940000</v>
      </c>
      <c r="G364" s="12"/>
      <c r="H364" s="11"/>
    </row>
    <row r="365" spans="1:6" ht="20.25" customHeight="1">
      <c r="A365" s="4" t="s">
        <v>22</v>
      </c>
      <c r="B365" s="4" t="s">
        <v>176</v>
      </c>
      <c r="C365" s="4"/>
      <c r="D365" s="13" t="s">
        <v>177</v>
      </c>
      <c r="E365" s="47">
        <v>0</v>
      </c>
      <c r="F365" s="47">
        <v>55004769</v>
      </c>
    </row>
    <row r="366" spans="1:8" s="1" customFormat="1" ht="21.6" customHeight="1">
      <c r="A366" s="4" t="s">
        <v>178</v>
      </c>
      <c r="B366" s="4" t="s">
        <v>179</v>
      </c>
      <c r="C366" s="4"/>
      <c r="D366" s="13" t="s">
        <v>170</v>
      </c>
      <c r="E366" s="47">
        <v>53900000</v>
      </c>
      <c r="F366" s="47">
        <v>0</v>
      </c>
      <c r="G366" s="12"/>
      <c r="H366" s="11"/>
    </row>
    <row r="367" spans="1:6" ht="20.25" customHeight="1">
      <c r="A367" s="4" t="s">
        <v>180</v>
      </c>
      <c r="B367" s="4" t="s">
        <v>176</v>
      </c>
      <c r="C367" s="4"/>
      <c r="D367" s="13" t="s">
        <v>181</v>
      </c>
      <c r="E367" s="47">
        <v>0</v>
      </c>
      <c r="F367" s="47">
        <v>229710</v>
      </c>
    </row>
    <row r="368" spans="1:8" s="1" customFormat="1" ht="18" customHeight="1">
      <c r="A368" s="4" t="s">
        <v>180</v>
      </c>
      <c r="B368" s="4" t="s">
        <v>131</v>
      </c>
      <c r="C368" s="4"/>
      <c r="D368" s="13" t="s">
        <v>182</v>
      </c>
      <c r="E368" s="47">
        <v>0</v>
      </c>
      <c r="F368" s="47">
        <v>823320</v>
      </c>
      <c r="G368" s="12"/>
      <c r="H368" s="11"/>
    </row>
    <row r="369" spans="1:6" ht="20.25" customHeight="1">
      <c r="A369" s="4" t="s">
        <v>183</v>
      </c>
      <c r="B369" s="4" t="s">
        <v>184</v>
      </c>
      <c r="C369" s="4"/>
      <c r="D369" s="13" t="s">
        <v>185</v>
      </c>
      <c r="E369" s="47">
        <v>132000</v>
      </c>
      <c r="F369" s="47">
        <v>0</v>
      </c>
    </row>
    <row r="370" spans="1:8" s="1" customFormat="1" ht="21.6" customHeight="1">
      <c r="A370" s="4" t="s">
        <v>186</v>
      </c>
      <c r="B370" s="4" t="s">
        <v>59</v>
      </c>
      <c r="C370" s="4"/>
      <c r="D370" s="13" t="s">
        <v>187</v>
      </c>
      <c r="E370" s="47">
        <v>0</v>
      </c>
      <c r="F370" s="47">
        <v>4836970</v>
      </c>
      <c r="G370" s="12"/>
      <c r="H370" s="11"/>
    </row>
    <row r="371" spans="1:8" s="1" customFormat="1" ht="21.6" customHeight="1">
      <c r="A371" s="4" t="s">
        <v>188</v>
      </c>
      <c r="B371" s="4" t="s">
        <v>189</v>
      </c>
      <c r="C371" s="4"/>
      <c r="D371" s="13" t="s">
        <v>190</v>
      </c>
      <c r="E371" s="47">
        <v>5614620</v>
      </c>
      <c r="F371" s="47">
        <v>0</v>
      </c>
      <c r="G371" s="12"/>
      <c r="H371" s="11"/>
    </row>
    <row r="372" spans="1:6" ht="20.25" customHeight="1">
      <c r="A372" s="3" t="s">
        <v>26</v>
      </c>
      <c r="B372" s="3" t="s">
        <v>27</v>
      </c>
      <c r="C372" s="3"/>
      <c r="D372" s="14" t="s">
        <v>28</v>
      </c>
      <c r="E372" s="48">
        <v>0</v>
      </c>
      <c r="F372" s="48">
        <v>16928182</v>
      </c>
    </row>
    <row r="373" spans="1:8" s="1" customFormat="1" ht="21.6" customHeight="1">
      <c r="A373" s="4" t="s">
        <v>26</v>
      </c>
      <c r="B373" s="4" t="s">
        <v>191</v>
      </c>
      <c r="C373" s="4"/>
      <c r="D373" s="13" t="s">
        <v>28</v>
      </c>
      <c r="E373" s="47">
        <v>0</v>
      </c>
      <c r="F373" s="47">
        <v>1692818</v>
      </c>
      <c r="G373" s="12"/>
      <c r="H373" s="11"/>
    </row>
    <row r="374" spans="1:6" ht="20.25" customHeight="1">
      <c r="A374" s="4" t="s">
        <v>26</v>
      </c>
      <c r="B374" s="4" t="s">
        <v>192</v>
      </c>
      <c r="C374" s="4"/>
      <c r="D374" s="13" t="s">
        <v>193</v>
      </c>
      <c r="E374" s="47">
        <v>1791000</v>
      </c>
      <c r="F374" s="47">
        <v>0</v>
      </c>
    </row>
    <row r="375" spans="1:8" s="1" customFormat="1" ht="18" customHeight="1">
      <c r="A375" s="3" t="s">
        <v>29</v>
      </c>
      <c r="B375" s="3" t="s">
        <v>30</v>
      </c>
      <c r="C375" s="3"/>
      <c r="D375" s="14" t="s">
        <v>31</v>
      </c>
      <c r="E375" s="48">
        <v>0</v>
      </c>
      <c r="F375" s="48">
        <v>9182125</v>
      </c>
      <c r="G375" s="12"/>
      <c r="H375" s="11"/>
    </row>
    <row r="376" spans="1:8" s="1" customFormat="1" ht="21.6" customHeight="1">
      <c r="A376" s="4" t="s">
        <v>29</v>
      </c>
      <c r="B376" s="4" t="s">
        <v>194</v>
      </c>
      <c r="C376" s="4"/>
      <c r="D376" s="13" t="s">
        <v>31</v>
      </c>
      <c r="E376" s="47">
        <v>1297790</v>
      </c>
      <c r="F376" s="47">
        <v>0</v>
      </c>
      <c r="G376" s="12"/>
      <c r="H376" s="11"/>
    </row>
    <row r="377" spans="1:6" ht="20.25" customHeight="1">
      <c r="A377" s="4" t="s">
        <v>195</v>
      </c>
      <c r="B377" s="4" t="s">
        <v>196</v>
      </c>
      <c r="C377" s="4"/>
      <c r="D377" s="13" t="s">
        <v>197</v>
      </c>
      <c r="E377" s="47">
        <v>0</v>
      </c>
      <c r="F377" s="47">
        <v>262500</v>
      </c>
    </row>
    <row r="378" spans="1:6" ht="20.25" customHeight="1">
      <c r="A378" s="3" t="s">
        <v>32</v>
      </c>
      <c r="B378" s="3" t="s">
        <v>33</v>
      </c>
      <c r="C378" s="3"/>
      <c r="D378" s="14" t="s">
        <v>34</v>
      </c>
      <c r="E378" s="48">
        <v>0</v>
      </c>
      <c r="F378" s="48">
        <v>16934891</v>
      </c>
    </row>
    <row r="379" spans="1:6" ht="20.25" customHeight="1">
      <c r="A379" s="4" t="s">
        <v>32</v>
      </c>
      <c r="B379" s="4" t="s">
        <v>198</v>
      </c>
      <c r="C379" s="4"/>
      <c r="D379" s="13" t="s">
        <v>34</v>
      </c>
      <c r="E379" s="47">
        <v>0</v>
      </c>
      <c r="F379" s="47">
        <v>1090909</v>
      </c>
    </row>
    <row r="380" spans="1:8" s="1" customFormat="1" ht="18" customHeight="1">
      <c r="A380" s="4" t="s">
        <v>32</v>
      </c>
      <c r="B380" s="4" t="s">
        <v>199</v>
      </c>
      <c r="C380" s="4"/>
      <c r="D380" s="13" t="s">
        <v>200</v>
      </c>
      <c r="E380" s="47">
        <v>25800</v>
      </c>
      <c r="F380" s="47">
        <v>0</v>
      </c>
      <c r="G380" s="12"/>
      <c r="H380" s="11"/>
    </row>
    <row r="381" spans="1:8" s="1" customFormat="1" ht="21.6" customHeight="1">
      <c r="A381" s="4" t="s">
        <v>32</v>
      </c>
      <c r="B381" s="4" t="s">
        <v>201</v>
      </c>
      <c r="C381" s="4"/>
      <c r="D381" s="13" t="s">
        <v>202</v>
      </c>
      <c r="E381" s="47">
        <v>0</v>
      </c>
      <c r="F381" s="47">
        <v>2547280</v>
      </c>
      <c r="G381" s="12"/>
      <c r="H381" s="11"/>
    </row>
    <row r="382" spans="1:6" ht="20.25" customHeight="1">
      <c r="A382" s="4" t="s">
        <v>32</v>
      </c>
      <c r="B382" s="4" t="s">
        <v>203</v>
      </c>
      <c r="C382" s="4"/>
      <c r="D382" s="13" t="s">
        <v>204</v>
      </c>
      <c r="E382" s="47">
        <v>359760</v>
      </c>
      <c r="F382" s="47">
        <v>0</v>
      </c>
    </row>
    <row r="383" spans="1:8" s="1" customFormat="1" ht="21.6" customHeight="1">
      <c r="A383" s="4" t="s">
        <v>32</v>
      </c>
      <c r="B383" s="4" t="s">
        <v>205</v>
      </c>
      <c r="C383" s="4"/>
      <c r="D383" s="13" t="s">
        <v>206</v>
      </c>
      <c r="E383" s="47">
        <v>0</v>
      </c>
      <c r="F383" s="47">
        <v>1657050</v>
      </c>
      <c r="G383" s="12"/>
      <c r="H383" s="11"/>
    </row>
    <row r="384" spans="1:8" s="1" customFormat="1" ht="18" customHeight="1">
      <c r="A384" s="4" t="s">
        <v>207</v>
      </c>
      <c r="B384" s="4" t="s">
        <v>33</v>
      </c>
      <c r="C384" s="4"/>
      <c r="D384" s="13" t="s">
        <v>208</v>
      </c>
      <c r="E384" s="47">
        <v>480000</v>
      </c>
      <c r="F384" s="47">
        <v>0</v>
      </c>
      <c r="G384" s="12"/>
      <c r="H384" s="11"/>
    </row>
    <row r="385" spans="1:6" ht="20.25" customHeight="1">
      <c r="A385" s="4" t="s">
        <v>209</v>
      </c>
      <c r="B385" s="4" t="s">
        <v>36</v>
      </c>
      <c r="C385" s="4"/>
      <c r="D385" s="13" t="s">
        <v>210</v>
      </c>
      <c r="E385" s="47">
        <v>0</v>
      </c>
      <c r="F385" s="47">
        <v>1194070</v>
      </c>
    </row>
    <row r="386" spans="1:8" s="1" customFormat="1" ht="21.6" customHeight="1">
      <c r="A386" s="4" t="s">
        <v>211</v>
      </c>
      <c r="B386" s="4" t="s">
        <v>33</v>
      </c>
      <c r="C386" s="4"/>
      <c r="D386" s="13" t="s">
        <v>212</v>
      </c>
      <c r="E386" s="47">
        <v>3980000</v>
      </c>
      <c r="F386" s="47">
        <v>0</v>
      </c>
      <c r="G386" s="12"/>
      <c r="H386" s="11"/>
    </row>
    <row r="387" spans="1:8" s="1" customFormat="1" ht="18" customHeight="1">
      <c r="A387" s="3" t="s">
        <v>35</v>
      </c>
      <c r="B387" s="3" t="s">
        <v>36</v>
      </c>
      <c r="C387" s="3"/>
      <c r="D387" s="14" t="s">
        <v>10</v>
      </c>
      <c r="E387" s="48">
        <v>19005</v>
      </c>
      <c r="F387" s="48">
        <v>0</v>
      </c>
      <c r="G387" s="12"/>
      <c r="H387" s="11"/>
    </row>
    <row r="388" spans="1:8" s="1" customFormat="1" ht="21.6" customHeight="1">
      <c r="A388" s="4" t="s">
        <v>35</v>
      </c>
      <c r="B388" s="4" t="s">
        <v>149</v>
      </c>
      <c r="C388" s="4"/>
      <c r="D388" s="13" t="s">
        <v>90</v>
      </c>
      <c r="E388" s="47">
        <v>6845</v>
      </c>
      <c r="F388" s="47">
        <v>0</v>
      </c>
      <c r="G388" s="12"/>
      <c r="H388" s="11"/>
    </row>
    <row r="389" spans="1:6" ht="20.25" customHeight="1">
      <c r="A389" s="4" t="s">
        <v>213</v>
      </c>
      <c r="B389" s="4" t="s">
        <v>33</v>
      </c>
      <c r="C389" s="4"/>
      <c r="D389" s="13" t="s">
        <v>214</v>
      </c>
      <c r="E389" s="47">
        <v>6712300</v>
      </c>
      <c r="F389" s="47">
        <v>0</v>
      </c>
    </row>
    <row r="390" spans="1:8" s="1" customFormat="1" ht="21.6" customHeight="1">
      <c r="A390" s="4" t="s">
        <v>215</v>
      </c>
      <c r="B390" s="4" t="s">
        <v>33</v>
      </c>
      <c r="C390" s="4"/>
      <c r="D390" s="13" t="s">
        <v>216</v>
      </c>
      <c r="E390" s="47">
        <v>300000</v>
      </c>
      <c r="F390" s="47">
        <v>0</v>
      </c>
      <c r="G390" s="12"/>
      <c r="H390" s="11"/>
    </row>
    <row r="391" spans="1:6" ht="20.25" customHeight="1">
      <c r="A391" s="3" t="s">
        <v>37</v>
      </c>
      <c r="B391" s="3" t="s">
        <v>33</v>
      </c>
      <c r="C391" s="3"/>
      <c r="D391" s="14" t="s">
        <v>38</v>
      </c>
      <c r="E391" s="48">
        <v>0</v>
      </c>
      <c r="F391" s="48">
        <v>14791145</v>
      </c>
    </row>
    <row r="392" spans="1:8" s="1" customFormat="1" ht="21.6" customHeight="1">
      <c r="A392" s="4" t="s">
        <v>37</v>
      </c>
      <c r="B392" s="4" t="s">
        <v>198</v>
      </c>
      <c r="C392" s="4"/>
      <c r="D392" s="13" t="s">
        <v>38</v>
      </c>
      <c r="E392" s="47">
        <v>0</v>
      </c>
      <c r="F392" s="47">
        <v>710127</v>
      </c>
      <c r="G392" s="12"/>
      <c r="H392" s="11"/>
    </row>
    <row r="393" spans="1:8" s="1" customFormat="1" ht="18" customHeight="1">
      <c r="A393" s="4" t="s">
        <v>37</v>
      </c>
      <c r="B393" s="4" t="s">
        <v>217</v>
      </c>
      <c r="C393" s="4"/>
      <c r="D393" s="13" t="s">
        <v>218</v>
      </c>
      <c r="E393" s="47">
        <v>7988877</v>
      </c>
      <c r="F393" s="47">
        <v>0</v>
      </c>
      <c r="G393" s="12"/>
      <c r="H393" s="11"/>
    </row>
    <row r="394" spans="1:8" s="1" customFormat="1" ht="18" customHeight="1">
      <c r="A394" s="4" t="s">
        <v>37</v>
      </c>
      <c r="B394" s="4" t="s">
        <v>219</v>
      </c>
      <c r="C394" s="4"/>
      <c r="D394" s="13" t="s">
        <v>220</v>
      </c>
      <c r="E394" s="47">
        <v>0</v>
      </c>
      <c r="F394" s="47">
        <v>2054430</v>
      </c>
      <c r="G394" s="12"/>
      <c r="H394" s="11"/>
    </row>
    <row r="395" spans="1:6" ht="20.25" customHeight="1">
      <c r="A395" s="4" t="s">
        <v>37</v>
      </c>
      <c r="B395" s="4" t="s">
        <v>221</v>
      </c>
      <c r="C395" s="4"/>
      <c r="D395" s="13" t="s">
        <v>222</v>
      </c>
      <c r="E395" s="47">
        <v>369790</v>
      </c>
      <c r="F395" s="47">
        <v>0</v>
      </c>
    </row>
    <row r="396" spans="1:8" s="1" customFormat="1" ht="21.6" customHeight="1">
      <c r="A396" s="4" t="s">
        <v>223</v>
      </c>
      <c r="B396" s="4" t="s">
        <v>33</v>
      </c>
      <c r="C396" s="4"/>
      <c r="D396" s="13" t="s">
        <v>224</v>
      </c>
      <c r="E396" s="47">
        <v>1177703</v>
      </c>
      <c r="F396" s="47">
        <v>0</v>
      </c>
      <c r="G396" s="12"/>
      <c r="H396" s="11"/>
    </row>
    <row r="397" spans="1:8" s="1" customFormat="1" ht="21.6" customHeight="1">
      <c r="A397" s="4" t="s">
        <v>225</v>
      </c>
      <c r="B397" s="4" t="s">
        <v>226</v>
      </c>
      <c r="C397" s="4"/>
      <c r="D397" s="13" t="s">
        <v>227</v>
      </c>
      <c r="E397" s="47">
        <v>0</v>
      </c>
      <c r="F397" s="47">
        <v>1703600</v>
      </c>
      <c r="G397" s="12"/>
      <c r="H397" s="11"/>
    </row>
    <row r="398" spans="1:8" s="1" customFormat="1" ht="21.6" customHeight="1">
      <c r="A398" s="3" t="s">
        <v>39</v>
      </c>
      <c r="B398" s="3" t="s">
        <v>40</v>
      </c>
      <c r="C398" s="3"/>
      <c r="D398" s="14" t="s">
        <v>41</v>
      </c>
      <c r="E398" s="48">
        <v>0</v>
      </c>
      <c r="F398" s="48">
        <v>8601954</v>
      </c>
      <c r="G398" s="12"/>
      <c r="H398" s="11"/>
    </row>
    <row r="399" spans="1:6" ht="20.25" customHeight="1">
      <c r="A399" s="4" t="s">
        <v>39</v>
      </c>
      <c r="B399" s="4" t="s">
        <v>228</v>
      </c>
      <c r="C399" s="4"/>
      <c r="D399" s="13" t="s">
        <v>41</v>
      </c>
      <c r="E399" s="47">
        <v>0</v>
      </c>
      <c r="F399" s="47">
        <v>859746</v>
      </c>
    </row>
    <row r="400" spans="1:8" s="1" customFormat="1" ht="21.6" customHeight="1">
      <c r="A400" s="4" t="s">
        <v>39</v>
      </c>
      <c r="B400" s="4" t="s">
        <v>229</v>
      </c>
      <c r="C400" s="4"/>
      <c r="D400" s="13" t="s">
        <v>41</v>
      </c>
      <c r="E400" s="47">
        <v>4500</v>
      </c>
      <c r="F400" s="47">
        <v>0</v>
      </c>
      <c r="G400" s="12"/>
      <c r="H400" s="11"/>
    </row>
    <row r="401" spans="1:8" s="1" customFormat="1" ht="21.6" customHeight="1">
      <c r="A401" s="3" t="s">
        <v>39</v>
      </c>
      <c r="B401" s="3" t="s">
        <v>42</v>
      </c>
      <c r="C401" s="3"/>
      <c r="D401" s="14" t="s">
        <v>43</v>
      </c>
      <c r="E401" s="48">
        <v>54940000</v>
      </c>
      <c r="F401" s="48">
        <v>0</v>
      </c>
      <c r="G401" s="12"/>
      <c r="H401" s="11"/>
    </row>
    <row r="402" spans="1:6" ht="20.25" customHeight="1">
      <c r="A402" s="4" t="s">
        <v>39</v>
      </c>
      <c r="B402" s="4" t="s">
        <v>230</v>
      </c>
      <c r="C402" s="4"/>
      <c r="D402" s="13" t="s">
        <v>43</v>
      </c>
      <c r="E402" s="47">
        <v>0</v>
      </c>
      <c r="F402" s="47">
        <v>54940000</v>
      </c>
    </row>
    <row r="403" spans="1:8" s="1" customFormat="1" ht="21.6" customHeight="1">
      <c r="A403" s="4" t="s">
        <v>39</v>
      </c>
      <c r="B403" s="4" t="s">
        <v>231</v>
      </c>
      <c r="C403" s="4"/>
      <c r="D403" s="13" t="s">
        <v>43</v>
      </c>
      <c r="E403" s="47">
        <v>0</v>
      </c>
      <c r="F403" s="47">
        <v>2312877</v>
      </c>
      <c r="G403" s="12"/>
      <c r="H403" s="11"/>
    </row>
    <row r="404" spans="1:6" ht="20.25" customHeight="1">
      <c r="A404" s="3" t="s">
        <v>44</v>
      </c>
      <c r="B404" s="3" t="s">
        <v>40</v>
      </c>
      <c r="C404" s="3"/>
      <c r="D404" s="14" t="s">
        <v>45</v>
      </c>
      <c r="E404" s="48">
        <v>0</v>
      </c>
      <c r="F404" s="48">
        <v>5668409</v>
      </c>
    </row>
    <row r="405" spans="1:8" s="1" customFormat="1" ht="21.6" customHeight="1">
      <c r="A405" s="4" t="s">
        <v>44</v>
      </c>
      <c r="B405" s="4" t="s">
        <v>228</v>
      </c>
      <c r="C405" s="4"/>
      <c r="D405" s="13" t="s">
        <v>45</v>
      </c>
      <c r="E405" s="47">
        <v>0</v>
      </c>
      <c r="F405" s="47">
        <v>565591</v>
      </c>
      <c r="G405" s="12"/>
      <c r="H405" s="11"/>
    </row>
    <row r="406" spans="1:6" ht="20.25" customHeight="1">
      <c r="A406" s="4" t="s">
        <v>44</v>
      </c>
      <c r="B406" s="4" t="s">
        <v>229</v>
      </c>
      <c r="C406" s="4"/>
      <c r="D406" s="13" t="s">
        <v>45</v>
      </c>
      <c r="E406" s="47">
        <v>32500</v>
      </c>
      <c r="F406" s="47">
        <v>0</v>
      </c>
    </row>
    <row r="407" spans="1:8" s="1" customFormat="1" ht="21.6" customHeight="1">
      <c r="A407" s="4" t="s">
        <v>44</v>
      </c>
      <c r="B407" s="4" t="s">
        <v>81</v>
      </c>
      <c r="C407" s="4"/>
      <c r="D407" s="13" t="s">
        <v>232</v>
      </c>
      <c r="E407" s="47">
        <v>0</v>
      </c>
      <c r="F407" s="47">
        <v>53075000</v>
      </c>
      <c r="G407" s="12"/>
      <c r="H407" s="11"/>
    </row>
    <row r="408" spans="1:8" s="1" customFormat="1" ht="21.6" customHeight="1">
      <c r="A408" s="4" t="s">
        <v>44</v>
      </c>
      <c r="B408" s="4" t="s">
        <v>142</v>
      </c>
      <c r="C408" s="4"/>
      <c r="D408" s="13" t="s">
        <v>233</v>
      </c>
      <c r="E408" s="47">
        <v>106150000</v>
      </c>
      <c r="F408" s="47">
        <v>0</v>
      </c>
      <c r="G408" s="12"/>
      <c r="H408" s="11"/>
    </row>
    <row r="409" spans="1:6" ht="20.25" customHeight="1">
      <c r="A409" s="4" t="s">
        <v>44</v>
      </c>
      <c r="B409" s="4" t="s">
        <v>234</v>
      </c>
      <c r="C409" s="4"/>
      <c r="D409" s="13" t="s">
        <v>235</v>
      </c>
      <c r="E409" s="47">
        <v>0</v>
      </c>
      <c r="F409" s="47">
        <v>4387247</v>
      </c>
    </row>
    <row r="410" spans="1:8" s="1" customFormat="1" ht="21.6" customHeight="1">
      <c r="A410" s="3" t="s">
        <v>46</v>
      </c>
      <c r="B410" s="3" t="s">
        <v>47</v>
      </c>
      <c r="C410" s="3"/>
      <c r="D410" s="14" t="s">
        <v>48</v>
      </c>
      <c r="E410" s="48">
        <v>0</v>
      </c>
      <c r="F410" s="48">
        <v>7288815</v>
      </c>
      <c r="G410" s="12"/>
      <c r="H410" s="11"/>
    </row>
    <row r="411" spans="1:8" s="1" customFormat="1" ht="21.6" customHeight="1">
      <c r="A411" s="4" t="s">
        <v>46</v>
      </c>
      <c r="B411" s="4" t="s">
        <v>236</v>
      </c>
      <c r="C411" s="4"/>
      <c r="D411" s="13" t="s">
        <v>48</v>
      </c>
      <c r="E411" s="47">
        <v>1404480</v>
      </c>
      <c r="F411" s="47">
        <v>0</v>
      </c>
      <c r="G411" s="12"/>
      <c r="H411" s="11"/>
    </row>
    <row r="412" spans="1:6" ht="20.25" customHeight="1">
      <c r="A412" s="4" t="s">
        <v>46</v>
      </c>
      <c r="B412" s="4" t="s">
        <v>237</v>
      </c>
      <c r="C412" s="4"/>
      <c r="D412" s="13" t="s">
        <v>238</v>
      </c>
      <c r="E412" s="47">
        <v>0</v>
      </c>
      <c r="F412" s="47">
        <v>53075000</v>
      </c>
    </row>
    <row r="413" spans="1:8" s="1" customFormat="1" ht="18" customHeight="1">
      <c r="A413" s="4" t="s">
        <v>239</v>
      </c>
      <c r="B413" s="4" t="s">
        <v>240</v>
      </c>
      <c r="C413" s="4"/>
      <c r="D413" s="13" t="s">
        <v>241</v>
      </c>
      <c r="E413" s="47">
        <v>2177796</v>
      </c>
      <c r="F413" s="47">
        <v>0</v>
      </c>
      <c r="G413" s="12"/>
      <c r="H413" s="11"/>
    </row>
    <row r="414" spans="1:6" ht="20.25" customHeight="1">
      <c r="A414" s="4" t="s">
        <v>242</v>
      </c>
      <c r="B414" s="4" t="s">
        <v>236</v>
      </c>
      <c r="C414" s="4"/>
      <c r="D414" s="13" t="s">
        <v>243</v>
      </c>
      <c r="E414" s="47">
        <v>4246000</v>
      </c>
      <c r="F414" s="47">
        <v>0</v>
      </c>
    </row>
    <row r="415" spans="1:8" s="1" customFormat="1" ht="18" customHeight="1">
      <c r="A415" s="4" t="s">
        <v>244</v>
      </c>
      <c r="B415" s="4" t="s">
        <v>245</v>
      </c>
      <c r="C415" s="4"/>
      <c r="D415" s="13" t="s">
        <v>246</v>
      </c>
      <c r="E415" s="47">
        <v>3630000</v>
      </c>
      <c r="F415" s="47">
        <v>0</v>
      </c>
      <c r="G415" s="12"/>
      <c r="H415" s="11"/>
    </row>
    <row r="416" spans="1:6" ht="20.25" customHeight="1">
      <c r="A416" s="4" t="s">
        <v>247</v>
      </c>
      <c r="B416" s="4" t="s">
        <v>248</v>
      </c>
      <c r="C416" s="4"/>
      <c r="D416" s="13" t="s">
        <v>249</v>
      </c>
      <c r="E416" s="47">
        <v>0</v>
      </c>
      <c r="F416" s="47">
        <v>8800</v>
      </c>
    </row>
    <row r="417" spans="1:8" s="1" customFormat="1" ht="21.6" customHeight="1">
      <c r="A417" s="4" t="s">
        <v>250</v>
      </c>
      <c r="B417" s="4" t="s">
        <v>251</v>
      </c>
      <c r="C417" s="4"/>
      <c r="D417" s="13" t="s">
        <v>252</v>
      </c>
      <c r="E417" s="47">
        <v>5304470</v>
      </c>
      <c r="F417" s="47">
        <v>0</v>
      </c>
      <c r="G417" s="12"/>
      <c r="H417" s="11"/>
    </row>
    <row r="418" spans="1:8" s="1" customFormat="1" ht="21.6" customHeight="1">
      <c r="A418" s="3" t="s">
        <v>49</v>
      </c>
      <c r="B418" s="3" t="s">
        <v>50</v>
      </c>
      <c r="C418" s="3"/>
      <c r="D418" s="14" t="s">
        <v>51</v>
      </c>
      <c r="E418" s="48">
        <v>0</v>
      </c>
      <c r="F418" s="48">
        <v>738300</v>
      </c>
      <c r="G418" s="12"/>
      <c r="H418" s="11"/>
    </row>
    <row r="419" spans="1:6" ht="20.25" customHeight="1">
      <c r="A419" s="3" t="s">
        <v>49</v>
      </c>
      <c r="B419" s="3" t="s">
        <v>52</v>
      </c>
      <c r="C419" s="3"/>
      <c r="D419" s="14" t="s">
        <v>51</v>
      </c>
      <c r="E419" s="48">
        <v>0</v>
      </c>
      <c r="F419" s="48">
        <v>22500</v>
      </c>
    </row>
    <row r="420" spans="1:8" s="1" customFormat="1" ht="21.6" customHeight="1">
      <c r="A420" s="4" t="s">
        <v>49</v>
      </c>
      <c r="B420" s="4" t="s">
        <v>253</v>
      </c>
      <c r="C420" s="4"/>
      <c r="D420" s="13" t="s">
        <v>51</v>
      </c>
      <c r="E420" s="47">
        <v>396000</v>
      </c>
      <c r="F420" s="47">
        <v>0</v>
      </c>
      <c r="G420" s="12"/>
      <c r="H420" s="11"/>
    </row>
    <row r="421" spans="1:8" s="1" customFormat="1" ht="21.6" customHeight="1">
      <c r="A421" s="4" t="s">
        <v>49</v>
      </c>
      <c r="B421" s="4" t="s">
        <v>254</v>
      </c>
      <c r="C421" s="4"/>
      <c r="D421" s="13" t="s">
        <v>255</v>
      </c>
      <c r="E421" s="47">
        <v>0</v>
      </c>
      <c r="F421" s="47">
        <v>7388236</v>
      </c>
      <c r="G421" s="12"/>
      <c r="H421" s="11"/>
    </row>
    <row r="422" spans="1:6" ht="20.25" customHeight="1">
      <c r="A422" s="4" t="s">
        <v>256</v>
      </c>
      <c r="B422" s="4" t="s">
        <v>67</v>
      </c>
      <c r="C422" s="4"/>
      <c r="D422" s="13" t="s">
        <v>227</v>
      </c>
      <c r="E422" s="47">
        <v>0</v>
      </c>
      <c r="F422" s="47">
        <v>1333980</v>
      </c>
    </row>
    <row r="423" spans="1:8" s="1" customFormat="1" ht="21.6" customHeight="1">
      <c r="A423" s="4" t="s">
        <v>257</v>
      </c>
      <c r="B423" s="4" t="s">
        <v>14</v>
      </c>
      <c r="C423" s="4"/>
      <c r="D423" s="13" t="s">
        <v>258</v>
      </c>
      <c r="E423" s="47">
        <v>0</v>
      </c>
      <c r="F423" s="47">
        <v>1416500</v>
      </c>
      <c r="G423" s="12"/>
      <c r="H423" s="11"/>
    </row>
    <row r="424" spans="1:6" ht="20.25" customHeight="1">
      <c r="A424" s="4" t="s">
        <v>259</v>
      </c>
      <c r="B424" s="4" t="s">
        <v>251</v>
      </c>
      <c r="C424" s="4"/>
      <c r="D424" s="13" t="s">
        <v>260</v>
      </c>
      <c r="E424" s="47">
        <v>544500</v>
      </c>
      <c r="F424" s="47">
        <v>0</v>
      </c>
    </row>
    <row r="425" spans="1:8" s="1" customFormat="1" ht="21.6" customHeight="1">
      <c r="A425" s="3" t="s">
        <v>53</v>
      </c>
      <c r="B425" s="3" t="s">
        <v>54</v>
      </c>
      <c r="C425" s="3"/>
      <c r="D425" s="14" t="s">
        <v>55</v>
      </c>
      <c r="E425" s="48">
        <v>0</v>
      </c>
      <c r="F425" s="48">
        <v>7251215</v>
      </c>
      <c r="G425" s="12"/>
      <c r="H425" s="11"/>
    </row>
    <row r="426" spans="1:8" s="1" customFormat="1" ht="21.6" customHeight="1">
      <c r="A426" s="4" t="s">
        <v>53</v>
      </c>
      <c r="B426" s="4" t="s">
        <v>261</v>
      </c>
      <c r="C426" s="4"/>
      <c r="D426" s="13" t="s">
        <v>55</v>
      </c>
      <c r="E426" s="47">
        <v>1334310</v>
      </c>
      <c r="F426" s="47">
        <v>0</v>
      </c>
      <c r="G426" s="12"/>
      <c r="H426" s="11"/>
    </row>
    <row r="427" spans="1:6" ht="20.25" customHeight="1">
      <c r="A427" s="3" t="s">
        <v>53</v>
      </c>
      <c r="B427" s="3" t="s">
        <v>56</v>
      </c>
      <c r="C427" s="3"/>
      <c r="D427" s="14" t="s">
        <v>57</v>
      </c>
      <c r="E427" s="48">
        <v>22500</v>
      </c>
      <c r="F427" s="48">
        <v>0</v>
      </c>
    </row>
    <row r="428" spans="1:8" s="1" customFormat="1" ht="18" customHeight="1">
      <c r="A428" s="4" t="s">
        <v>53</v>
      </c>
      <c r="B428" s="4" t="s">
        <v>262</v>
      </c>
      <c r="C428" s="4"/>
      <c r="D428" s="13" t="s">
        <v>57</v>
      </c>
      <c r="E428" s="47">
        <v>0</v>
      </c>
      <c r="F428" s="47">
        <v>22500</v>
      </c>
      <c r="G428" s="12"/>
      <c r="H428" s="11"/>
    </row>
    <row r="429" spans="1:8" s="1" customFormat="1" ht="21.6" customHeight="1">
      <c r="A429" s="4" t="s">
        <v>263</v>
      </c>
      <c r="B429" s="4" t="s">
        <v>97</v>
      </c>
      <c r="C429" s="4"/>
      <c r="D429" s="13" t="s">
        <v>264</v>
      </c>
      <c r="E429" s="47">
        <v>484605</v>
      </c>
      <c r="F429" s="47">
        <v>0</v>
      </c>
      <c r="G429" s="12"/>
      <c r="H429" s="11"/>
    </row>
    <row r="430" spans="1:6" ht="20.25" customHeight="1">
      <c r="A430" s="3" t="s">
        <v>58</v>
      </c>
      <c r="B430" s="3" t="s">
        <v>59</v>
      </c>
      <c r="C430" s="3"/>
      <c r="D430" s="14" t="s">
        <v>60</v>
      </c>
      <c r="E430" s="48">
        <v>0</v>
      </c>
      <c r="F430" s="48">
        <v>28238441</v>
      </c>
    </row>
    <row r="431" spans="1:8" s="1" customFormat="1" ht="18" customHeight="1">
      <c r="A431" s="4" t="s">
        <v>58</v>
      </c>
      <c r="B431" s="4" t="s">
        <v>165</v>
      </c>
      <c r="C431" s="4"/>
      <c r="D431" s="13" t="s">
        <v>60</v>
      </c>
      <c r="E431" s="47">
        <v>0</v>
      </c>
      <c r="F431" s="47">
        <v>2799219</v>
      </c>
      <c r="G431" s="12"/>
      <c r="H431" s="11"/>
    </row>
    <row r="432" spans="1:8" s="1" customFormat="1" ht="21.6" customHeight="1">
      <c r="A432" s="4" t="s">
        <v>58</v>
      </c>
      <c r="B432" s="4" t="s">
        <v>265</v>
      </c>
      <c r="C432" s="4"/>
      <c r="D432" s="13" t="s">
        <v>60</v>
      </c>
      <c r="E432" s="47">
        <v>3097660</v>
      </c>
      <c r="F432" s="47">
        <v>0</v>
      </c>
      <c r="G432" s="12"/>
      <c r="H432" s="11"/>
    </row>
    <row r="433" spans="1:6" ht="20.25" customHeight="1">
      <c r="A433" s="4" t="s">
        <v>58</v>
      </c>
      <c r="B433" s="4" t="s">
        <v>266</v>
      </c>
      <c r="C433" s="4"/>
      <c r="D433" s="13" t="s">
        <v>267</v>
      </c>
      <c r="E433" s="47">
        <v>0</v>
      </c>
      <c r="F433" s="47">
        <v>528900</v>
      </c>
    </row>
    <row r="434" spans="1:8" s="1" customFormat="1" ht="21.6" customHeight="1">
      <c r="A434" s="4" t="s">
        <v>58</v>
      </c>
      <c r="B434" s="4" t="s">
        <v>268</v>
      </c>
      <c r="C434" s="4"/>
      <c r="D434" s="13" t="s">
        <v>267</v>
      </c>
      <c r="E434" s="47">
        <v>8800</v>
      </c>
      <c r="F434" s="47">
        <v>0</v>
      </c>
      <c r="G434" s="12"/>
      <c r="H434" s="11"/>
    </row>
    <row r="435" spans="1:6" ht="20.25" customHeight="1">
      <c r="A435" s="4" t="s">
        <v>58</v>
      </c>
      <c r="B435" s="4" t="s">
        <v>269</v>
      </c>
      <c r="C435" s="4"/>
      <c r="D435" s="13" t="s">
        <v>270</v>
      </c>
      <c r="E435" s="47">
        <v>0</v>
      </c>
      <c r="F435" s="47">
        <v>1333810</v>
      </c>
    </row>
    <row r="436" spans="1:8" s="1" customFormat="1" ht="21.6" customHeight="1">
      <c r="A436" s="4" t="s">
        <v>271</v>
      </c>
      <c r="B436" s="4" t="s">
        <v>147</v>
      </c>
      <c r="C436" s="4"/>
      <c r="D436" s="13" t="s">
        <v>272</v>
      </c>
      <c r="E436" s="47">
        <v>0</v>
      </c>
      <c r="F436" s="47">
        <v>60000000</v>
      </c>
      <c r="G436" s="12"/>
      <c r="H436" s="11"/>
    </row>
    <row r="437" spans="1:8" s="1" customFormat="1" ht="21.6" customHeight="1">
      <c r="A437" s="4" t="s">
        <v>271</v>
      </c>
      <c r="B437" s="4" t="s">
        <v>77</v>
      </c>
      <c r="C437" s="4"/>
      <c r="D437" s="13" t="s">
        <v>272</v>
      </c>
      <c r="E437" s="47">
        <v>60000000</v>
      </c>
      <c r="F437" s="47">
        <v>0</v>
      </c>
      <c r="G437" s="12"/>
      <c r="H437" s="11"/>
    </row>
    <row r="438" spans="1:6" ht="20.25" customHeight="1">
      <c r="A438" s="4" t="s">
        <v>271</v>
      </c>
      <c r="B438" s="4" t="s">
        <v>311</v>
      </c>
      <c r="C438" s="4"/>
      <c r="D438" s="13" t="s">
        <v>312</v>
      </c>
      <c r="E438" s="47">
        <v>0</v>
      </c>
      <c r="F438" s="47">
        <v>60000000</v>
      </c>
    </row>
    <row r="439" spans="1:8" s="1" customFormat="1" ht="18" customHeight="1">
      <c r="A439" s="4" t="s">
        <v>271</v>
      </c>
      <c r="B439" s="4" t="s">
        <v>273</v>
      </c>
      <c r="C439" s="4"/>
      <c r="D439" s="13" t="s">
        <v>274</v>
      </c>
      <c r="E439" s="47">
        <v>60000000</v>
      </c>
      <c r="F439" s="47">
        <v>0</v>
      </c>
      <c r="G439" s="12"/>
      <c r="H439" s="11"/>
    </row>
    <row r="440" spans="1:6" ht="20.25" customHeight="1">
      <c r="A440" s="4" t="s">
        <v>275</v>
      </c>
      <c r="B440" s="4" t="s">
        <v>176</v>
      </c>
      <c r="C440" s="4"/>
      <c r="D440" s="13" t="s">
        <v>276</v>
      </c>
      <c r="E440" s="47">
        <v>3547964</v>
      </c>
      <c r="F440" s="47">
        <v>0</v>
      </c>
    </row>
    <row r="441" spans="1:8" s="1" customFormat="1" ht="21.6" customHeight="1">
      <c r="A441" s="4" t="s">
        <v>277</v>
      </c>
      <c r="B441" s="4" t="s">
        <v>47</v>
      </c>
      <c r="C441" s="4"/>
      <c r="D441" s="13" t="s">
        <v>278</v>
      </c>
      <c r="E441" s="47">
        <v>0</v>
      </c>
      <c r="F441" s="47">
        <v>1579500</v>
      </c>
      <c r="G441" s="12"/>
      <c r="H441" s="11"/>
    </row>
    <row r="442" spans="1:6" ht="20.25" customHeight="1">
      <c r="A442" s="4" t="s">
        <v>61</v>
      </c>
      <c r="B442" s="4" t="s">
        <v>279</v>
      </c>
      <c r="C442" s="4"/>
      <c r="D442" s="13" t="s">
        <v>90</v>
      </c>
      <c r="E442" s="47">
        <v>6084</v>
      </c>
      <c r="F442" s="47">
        <v>0</v>
      </c>
    </row>
    <row r="443" spans="1:6" ht="20.25" customHeight="1">
      <c r="A443" s="3" t="s">
        <v>61</v>
      </c>
      <c r="B443" s="3" t="s">
        <v>62</v>
      </c>
      <c r="C443" s="3"/>
      <c r="D443" s="14" t="s">
        <v>10</v>
      </c>
      <c r="E443" s="48">
        <v>14667</v>
      </c>
      <c r="F443" s="48">
        <v>0</v>
      </c>
    </row>
    <row r="444" spans="1:6" ht="20.25" customHeight="1">
      <c r="A444" s="4" t="s">
        <v>280</v>
      </c>
      <c r="B444" s="4" t="s">
        <v>281</v>
      </c>
      <c r="C444" s="4"/>
      <c r="D444" s="13" t="s">
        <v>282</v>
      </c>
      <c r="E444" s="47">
        <v>1815000</v>
      </c>
      <c r="F444" s="47">
        <v>0</v>
      </c>
    </row>
    <row r="445" spans="1:8" s="1" customFormat="1" ht="21.6" customHeight="1">
      <c r="A445" s="3" t="s">
        <v>63</v>
      </c>
      <c r="B445" s="3" t="s">
        <v>64</v>
      </c>
      <c r="C445" s="3"/>
      <c r="D445" s="14" t="s">
        <v>65</v>
      </c>
      <c r="E445" s="48">
        <v>0</v>
      </c>
      <c r="F445" s="48">
        <v>11859244</v>
      </c>
      <c r="G445" s="12"/>
      <c r="H445" s="11"/>
    </row>
    <row r="446" spans="1:8" s="1" customFormat="1" ht="21.6" customHeight="1">
      <c r="A446" s="4" t="s">
        <v>63</v>
      </c>
      <c r="B446" s="4" t="s">
        <v>283</v>
      </c>
      <c r="C446" s="4"/>
      <c r="D446" s="13" t="s">
        <v>65</v>
      </c>
      <c r="E446" s="47">
        <v>0</v>
      </c>
      <c r="F446" s="47">
        <v>460291</v>
      </c>
      <c r="G446" s="12"/>
      <c r="H446" s="11"/>
    </row>
    <row r="447" spans="1:6" ht="20.25" customHeight="1">
      <c r="A447" s="4" t="s">
        <v>63</v>
      </c>
      <c r="B447" s="4" t="s">
        <v>284</v>
      </c>
      <c r="C447" s="4"/>
      <c r="D447" s="13" t="s">
        <v>65</v>
      </c>
      <c r="E447" s="47">
        <v>1932510</v>
      </c>
      <c r="F447" s="47">
        <v>0</v>
      </c>
    </row>
    <row r="448" spans="1:8" s="1" customFormat="1" ht="21.6" customHeight="1">
      <c r="A448" s="4" t="s">
        <v>285</v>
      </c>
      <c r="B448" s="4" t="s">
        <v>176</v>
      </c>
      <c r="C448" s="4"/>
      <c r="D448" s="13" t="s">
        <v>286</v>
      </c>
      <c r="E448" s="47">
        <v>1942050</v>
      </c>
      <c r="F448" s="47">
        <v>0</v>
      </c>
      <c r="G448" s="12"/>
      <c r="H448" s="11"/>
    </row>
    <row r="449" spans="1:8" s="1" customFormat="1" ht="21.6" customHeight="1">
      <c r="A449" s="3" t="s">
        <v>66</v>
      </c>
      <c r="B449" s="3" t="s">
        <v>67</v>
      </c>
      <c r="C449" s="3"/>
      <c r="D449" s="14" t="s">
        <v>68</v>
      </c>
      <c r="E449" s="48">
        <v>0</v>
      </c>
      <c r="F449" s="48">
        <v>743600</v>
      </c>
      <c r="G449" s="12"/>
      <c r="H449" s="11"/>
    </row>
    <row r="450" spans="1:8" s="1" customFormat="1" ht="21.6" customHeight="1">
      <c r="A450" s="4" t="s">
        <v>66</v>
      </c>
      <c r="B450" s="4" t="s">
        <v>97</v>
      </c>
      <c r="C450" s="4"/>
      <c r="D450" s="13" t="s">
        <v>68</v>
      </c>
      <c r="E450" s="47">
        <v>14000</v>
      </c>
      <c r="F450" s="47">
        <v>0</v>
      </c>
      <c r="G450" s="12"/>
      <c r="H450" s="11"/>
    </row>
    <row r="451" spans="1:6" ht="20.25" customHeight="1">
      <c r="A451" s="4" t="s">
        <v>66</v>
      </c>
      <c r="B451" s="4" t="s">
        <v>287</v>
      </c>
      <c r="C451" s="4"/>
      <c r="D451" s="13" t="s">
        <v>288</v>
      </c>
      <c r="E451" s="47">
        <v>0</v>
      </c>
      <c r="F451" s="47">
        <v>484900</v>
      </c>
    </row>
    <row r="452" spans="1:8" s="1" customFormat="1" ht="21.6" customHeight="1">
      <c r="A452" s="4" t="s">
        <v>66</v>
      </c>
      <c r="B452" s="4" t="s">
        <v>230</v>
      </c>
      <c r="C452" s="4"/>
      <c r="D452" s="13" t="s">
        <v>289</v>
      </c>
      <c r="E452" s="47">
        <v>0</v>
      </c>
      <c r="F452" s="47">
        <v>1333810</v>
      </c>
      <c r="G452" s="12"/>
      <c r="H452" s="11"/>
    </row>
    <row r="453" spans="1:8" s="1" customFormat="1" ht="21.6" customHeight="1">
      <c r="A453" s="4" t="s">
        <v>290</v>
      </c>
      <c r="B453" s="4" t="s">
        <v>234</v>
      </c>
      <c r="C453" s="4"/>
      <c r="D453" s="13" t="s">
        <v>291</v>
      </c>
      <c r="E453" s="47">
        <v>0</v>
      </c>
      <c r="F453" s="47">
        <v>1242900</v>
      </c>
      <c r="G453" s="12"/>
      <c r="H453" s="11"/>
    </row>
    <row r="454" spans="1:8" s="1" customFormat="1" ht="21.6" customHeight="1">
      <c r="A454" s="4" t="s">
        <v>313</v>
      </c>
      <c r="B454" s="4" t="s">
        <v>176</v>
      </c>
      <c r="C454" s="4"/>
      <c r="D454" s="13" t="s">
        <v>314</v>
      </c>
      <c r="E454" s="47">
        <v>10000000</v>
      </c>
      <c r="F454" s="47">
        <v>0</v>
      </c>
      <c r="G454" s="12"/>
      <c r="H454" s="11"/>
    </row>
    <row r="455" spans="1:6" ht="20.25" customHeight="1">
      <c r="A455" s="4" t="s">
        <v>313</v>
      </c>
      <c r="B455" s="4" t="s">
        <v>251</v>
      </c>
      <c r="C455" s="4"/>
      <c r="D455" s="13" t="s">
        <v>315</v>
      </c>
      <c r="E455" s="47">
        <v>10000000</v>
      </c>
      <c r="F455" s="47">
        <v>0</v>
      </c>
    </row>
    <row r="456" spans="1:8" s="1" customFormat="1" ht="21.6" customHeight="1">
      <c r="A456" s="4" t="s">
        <v>292</v>
      </c>
      <c r="B456" s="4" t="s">
        <v>293</v>
      </c>
      <c r="C456" s="4"/>
      <c r="D456" s="13" t="s">
        <v>294</v>
      </c>
      <c r="E456" s="47">
        <v>1089000</v>
      </c>
      <c r="F456" s="47">
        <v>0</v>
      </c>
      <c r="G456" s="12"/>
      <c r="H456" s="11"/>
    </row>
    <row r="457" spans="1:6" ht="20.25" customHeight="1">
      <c r="A457" s="3" t="s">
        <v>69</v>
      </c>
      <c r="B457" s="3" t="s">
        <v>70</v>
      </c>
      <c r="C457" s="3"/>
      <c r="D457" s="14" t="s">
        <v>71</v>
      </c>
      <c r="E457" s="48">
        <v>0</v>
      </c>
      <c r="F457" s="48">
        <v>10557508</v>
      </c>
    </row>
    <row r="458" spans="1:8" s="1" customFormat="1" ht="15">
      <c r="A458" s="4" t="s">
        <v>69</v>
      </c>
      <c r="B458" s="4" t="s">
        <v>295</v>
      </c>
      <c r="C458" s="4"/>
      <c r="D458" s="13" t="s">
        <v>71</v>
      </c>
      <c r="E458" s="47">
        <v>0</v>
      </c>
      <c r="F458" s="47">
        <v>368027</v>
      </c>
      <c r="G458" s="12"/>
      <c r="H458" s="11"/>
    </row>
    <row r="459" spans="1:8" s="1" customFormat="1" ht="15">
      <c r="A459" s="4" t="s">
        <v>69</v>
      </c>
      <c r="B459" s="4" t="s">
        <v>296</v>
      </c>
      <c r="C459" s="4"/>
      <c r="D459" s="13" t="s">
        <v>71</v>
      </c>
      <c r="E459" s="47">
        <v>311800</v>
      </c>
      <c r="F459" s="47">
        <v>0</v>
      </c>
      <c r="G459" s="12"/>
      <c r="H459" s="11"/>
    </row>
    <row r="460" spans="1:8" s="1" customFormat="1" ht="15">
      <c r="A460" s="4" t="s">
        <v>69</v>
      </c>
      <c r="B460" s="4" t="s">
        <v>297</v>
      </c>
      <c r="C460" s="4"/>
      <c r="D460" s="13" t="s">
        <v>71</v>
      </c>
      <c r="E460" s="47">
        <v>1332000</v>
      </c>
      <c r="F460" s="47">
        <v>0</v>
      </c>
      <c r="G460" s="12"/>
      <c r="H460" s="11"/>
    </row>
    <row r="461" spans="1:6" ht="15">
      <c r="A461" s="3" t="s">
        <v>69</v>
      </c>
      <c r="B461" s="3" t="s">
        <v>72</v>
      </c>
      <c r="C461" s="3"/>
      <c r="D461" s="14" t="s">
        <v>73</v>
      </c>
      <c r="E461" s="48">
        <v>12352932</v>
      </c>
      <c r="F461" s="48">
        <v>0</v>
      </c>
    </row>
    <row r="462" spans="1:8" s="1" customFormat="1" ht="21.6" customHeight="1">
      <c r="A462" s="4" t="s">
        <v>69</v>
      </c>
      <c r="B462" s="4" t="s">
        <v>316</v>
      </c>
      <c r="C462" s="4"/>
      <c r="D462" s="13" t="s">
        <v>73</v>
      </c>
      <c r="E462" s="47">
        <v>0</v>
      </c>
      <c r="F462" s="47">
        <v>12352932</v>
      </c>
      <c r="G462" s="12"/>
      <c r="H462" s="11"/>
    </row>
    <row r="463" spans="1:6" ht="20.25" customHeight="1">
      <c r="A463" s="4" t="s">
        <v>69</v>
      </c>
      <c r="B463" s="4" t="s">
        <v>317</v>
      </c>
      <c r="C463" s="4"/>
      <c r="D463" s="13" t="s">
        <v>73</v>
      </c>
      <c r="E463" s="47">
        <v>0</v>
      </c>
      <c r="F463" s="47">
        <v>5500000</v>
      </c>
    </row>
    <row r="464" spans="1:8" s="1" customFormat="1" ht="21.6" customHeight="1">
      <c r="A464" s="4" t="s">
        <v>69</v>
      </c>
      <c r="B464" s="4" t="s">
        <v>298</v>
      </c>
      <c r="C464" s="4"/>
      <c r="D464" s="13" t="s">
        <v>299</v>
      </c>
      <c r="E464" s="47">
        <v>326414</v>
      </c>
      <c r="F464" s="47">
        <v>0</v>
      </c>
      <c r="G464" s="12"/>
      <c r="H464" s="11"/>
    </row>
    <row r="465" spans="1:8" s="1" customFormat="1" ht="21.6" customHeight="1">
      <c r="A465" s="4" t="s">
        <v>300</v>
      </c>
      <c r="B465" s="4" t="s">
        <v>27</v>
      </c>
      <c r="C465" s="4"/>
      <c r="D465" s="13" t="s">
        <v>301</v>
      </c>
      <c r="E465" s="47">
        <v>1335980</v>
      </c>
      <c r="F465" s="47">
        <v>0</v>
      </c>
      <c r="G465" s="12"/>
      <c r="H465" s="11"/>
    </row>
    <row r="466" spans="1:6" ht="20.25" customHeight="1">
      <c r="A466" s="3" t="s">
        <v>74</v>
      </c>
      <c r="B466" s="3" t="s">
        <v>40</v>
      </c>
      <c r="C466" s="3"/>
      <c r="D466" s="14" t="s">
        <v>75</v>
      </c>
      <c r="E466" s="48">
        <v>0</v>
      </c>
      <c r="F466" s="48">
        <v>1329351</v>
      </c>
    </row>
    <row r="467" spans="1:8" s="1" customFormat="1" ht="21.6" customHeight="1">
      <c r="A467" s="4" t="s">
        <v>74</v>
      </c>
      <c r="B467" s="4" t="s">
        <v>229</v>
      </c>
      <c r="C467" s="4"/>
      <c r="D467" s="13" t="s">
        <v>75</v>
      </c>
      <c r="E467" s="47">
        <v>0</v>
      </c>
      <c r="F467" s="47">
        <v>789469</v>
      </c>
      <c r="G467" s="12"/>
      <c r="H467" s="11"/>
    </row>
    <row r="468" spans="1:6" ht="20.25" customHeight="1">
      <c r="A468" s="4" t="s">
        <v>74</v>
      </c>
      <c r="B468" s="4" t="s">
        <v>302</v>
      </c>
      <c r="C468" s="4"/>
      <c r="D468" s="13" t="s">
        <v>75</v>
      </c>
      <c r="E468" s="47">
        <v>1454450</v>
      </c>
      <c r="F468" s="47">
        <v>0</v>
      </c>
    </row>
    <row r="469" spans="1:8" s="1" customFormat="1" ht="21.6" customHeight="1">
      <c r="A469" s="4" t="s">
        <v>74</v>
      </c>
      <c r="B469" s="4" t="s">
        <v>42</v>
      </c>
      <c r="C469" s="4"/>
      <c r="D469" s="13" t="s">
        <v>303</v>
      </c>
      <c r="E469" s="47">
        <v>0</v>
      </c>
      <c r="F469" s="47">
        <v>1331210</v>
      </c>
      <c r="G469" s="12"/>
      <c r="H469" s="11"/>
    </row>
    <row r="470" spans="1:8" s="1" customFormat="1" ht="21.6" customHeight="1">
      <c r="A470" s="3" t="s">
        <v>76</v>
      </c>
      <c r="B470" s="3" t="s">
        <v>77</v>
      </c>
      <c r="C470" s="3"/>
      <c r="D470" s="14" t="s">
        <v>78</v>
      </c>
      <c r="E470" s="48">
        <v>0</v>
      </c>
      <c r="F470" s="48">
        <v>33427568</v>
      </c>
      <c r="G470" s="12"/>
      <c r="H470" s="11"/>
    </row>
    <row r="471" spans="1:6" ht="20.25" customHeight="1">
      <c r="A471" s="4" t="s">
        <v>76</v>
      </c>
      <c r="B471" s="4" t="s">
        <v>304</v>
      </c>
      <c r="C471" s="4"/>
      <c r="D471" s="13" t="s">
        <v>78</v>
      </c>
      <c r="E471" s="47">
        <v>0</v>
      </c>
      <c r="F471" s="47">
        <v>2407914</v>
      </c>
    </row>
    <row r="472" spans="1:8" s="1" customFormat="1" ht="18" customHeight="1">
      <c r="A472" s="4" t="s">
        <v>76</v>
      </c>
      <c r="B472" s="4" t="s">
        <v>305</v>
      </c>
      <c r="C472" s="4"/>
      <c r="D472" s="13" t="s">
        <v>78</v>
      </c>
      <c r="E472" s="47">
        <v>5678260</v>
      </c>
      <c r="F472" s="47">
        <v>0</v>
      </c>
      <c r="G472" s="12"/>
      <c r="H472" s="11"/>
    </row>
    <row r="473" spans="1:8" s="1" customFormat="1" ht="18" customHeight="1">
      <c r="A473" s="4" t="s">
        <v>76</v>
      </c>
      <c r="B473" s="4" t="s">
        <v>318</v>
      </c>
      <c r="C473" s="4"/>
      <c r="D473" s="13" t="s">
        <v>319</v>
      </c>
      <c r="E473" s="47">
        <v>0</v>
      </c>
      <c r="F473" s="47">
        <v>2150503</v>
      </c>
      <c r="G473" s="12"/>
      <c r="H473" s="11"/>
    </row>
    <row r="474" spans="1:6" ht="20.25" customHeight="1">
      <c r="A474" s="4" t="s">
        <v>76</v>
      </c>
      <c r="B474" s="4" t="s">
        <v>306</v>
      </c>
      <c r="C474" s="4"/>
      <c r="D474" s="13" t="s">
        <v>307</v>
      </c>
      <c r="E474" s="47">
        <v>0</v>
      </c>
      <c r="F474" s="47">
        <v>1009700</v>
      </c>
    </row>
    <row r="475" spans="1:8" s="1" customFormat="1" ht="21.6" customHeight="1">
      <c r="A475" s="5"/>
      <c r="B475" s="5"/>
      <c r="C475" s="5"/>
      <c r="D475" s="10"/>
      <c r="E475" s="49">
        <f>SUM(E309:E474)</f>
        <v>766884548</v>
      </c>
      <c r="F475" s="49">
        <f>SUM(F309:F474)</f>
        <v>804517503</v>
      </c>
      <c r="G475" s="12">
        <f>E475-F475</f>
        <v>-37632955</v>
      </c>
      <c r="H475" s="11"/>
    </row>
    <row r="476" ht="20.25" customHeight="1"/>
    <row r="477" spans="1:8" s="1" customFormat="1" ht="21.6" customHeight="1">
      <c r="A477" s="5"/>
      <c r="B477" s="5"/>
      <c r="C477" s="5"/>
      <c r="D477" s="10"/>
      <c r="E477" s="50"/>
      <c r="F477" s="50"/>
      <c r="G477" s="12"/>
      <c r="H47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 topLeftCell="A1">
      <selection activeCell="C21" sqref="C21"/>
    </sheetView>
  </sheetViews>
  <sheetFormatPr defaultColWidth="9.140625" defaultRowHeight="15"/>
  <cols>
    <col min="1" max="5" width="15.421875" style="0" customWidth="1"/>
    <col min="6" max="6" width="10.8515625" style="12" bestFit="1" customWidth="1"/>
  </cols>
  <sheetData>
    <row r="1" spans="1:5" ht="24" customHeight="1">
      <c r="A1" s="207" t="s">
        <v>542</v>
      </c>
      <c r="B1" s="207"/>
      <c r="C1" s="207"/>
      <c r="D1" s="207"/>
      <c r="E1" s="207"/>
    </row>
    <row r="2" spans="1:5" ht="24" customHeight="1">
      <c r="A2" s="208" t="s">
        <v>556</v>
      </c>
      <c r="B2" s="208"/>
      <c r="C2" s="208"/>
      <c r="D2" s="208"/>
      <c r="E2" s="208"/>
    </row>
    <row r="3" spans="1:5" ht="24" customHeight="1">
      <c r="A3" s="19"/>
      <c r="B3" s="20"/>
      <c r="C3" s="20"/>
      <c r="D3" s="19"/>
      <c r="E3" s="19"/>
    </row>
    <row r="4" spans="1:5" ht="15">
      <c r="A4" s="21" t="s">
        <v>543</v>
      </c>
      <c r="B4" s="22"/>
      <c r="C4" s="22"/>
      <c r="D4" s="23"/>
      <c r="E4" s="24" t="s">
        <v>544</v>
      </c>
    </row>
    <row r="5" spans="1:5" ht="21" customHeight="1">
      <c r="A5" s="209" t="s">
        <v>545</v>
      </c>
      <c r="B5" s="210"/>
      <c r="C5" s="211" t="s">
        <v>546</v>
      </c>
      <c r="D5" s="212" t="s">
        <v>547</v>
      </c>
      <c r="E5" s="213"/>
    </row>
    <row r="6" spans="1:5" ht="21" customHeight="1">
      <c r="A6" s="25" t="s">
        <v>548</v>
      </c>
      <c r="B6" s="26" t="s">
        <v>549</v>
      </c>
      <c r="C6" s="211"/>
      <c r="D6" s="27" t="s">
        <v>549</v>
      </c>
      <c r="E6" s="28" t="s">
        <v>548</v>
      </c>
    </row>
    <row r="7" spans="1:5" ht="21" customHeight="1">
      <c r="A7" s="52">
        <f aca="true" t="shared" si="0" ref="A7:A12">SUM(B7-D7)</f>
        <v>20853377</v>
      </c>
      <c r="B7" s="53">
        <f>장부!E475+58486332</f>
        <v>825370880</v>
      </c>
      <c r="C7" s="30" t="s">
        <v>534</v>
      </c>
      <c r="D7" s="31">
        <f>장부!F475</f>
        <v>804517503</v>
      </c>
      <c r="E7" s="29"/>
    </row>
    <row r="8" spans="1:5" ht="21" customHeight="1">
      <c r="A8" s="52">
        <f t="shared" si="0"/>
        <v>0</v>
      </c>
      <c r="B8" s="53">
        <f>장부!E121</f>
        <v>53900000</v>
      </c>
      <c r="C8" s="30" t="s">
        <v>550</v>
      </c>
      <c r="D8" s="32">
        <f>장부!F121</f>
        <v>53900000</v>
      </c>
      <c r="E8" s="29"/>
    </row>
    <row r="9" spans="1:5" ht="21" customHeight="1">
      <c r="A9" s="52">
        <f t="shared" si="0"/>
        <v>0</v>
      </c>
      <c r="B9" s="53">
        <v>0</v>
      </c>
      <c r="C9" s="30" t="s">
        <v>551</v>
      </c>
      <c r="D9" s="31">
        <v>0</v>
      </c>
      <c r="E9" s="29"/>
    </row>
    <row r="10" spans="1:5" ht="21" customHeight="1">
      <c r="A10" s="52">
        <f t="shared" si="0"/>
        <v>9710</v>
      </c>
      <c r="B10" s="53">
        <f>장부!E248</f>
        <v>9710</v>
      </c>
      <c r="C10" s="30" t="s">
        <v>523</v>
      </c>
      <c r="D10" s="31">
        <f>장부!F248</f>
        <v>0</v>
      </c>
      <c r="E10" s="29"/>
    </row>
    <row r="11" spans="1:5" ht="21" customHeight="1">
      <c r="A11" s="54">
        <f t="shared" si="0"/>
        <v>3254426</v>
      </c>
      <c r="B11" s="55">
        <f>장부!E193+22563179</f>
        <v>62626300</v>
      </c>
      <c r="C11" s="34" t="s">
        <v>525</v>
      </c>
      <c r="D11" s="35">
        <f>장부!F193</f>
        <v>59371874</v>
      </c>
      <c r="E11" s="33"/>
    </row>
    <row r="12" spans="1:5" ht="21" customHeight="1">
      <c r="A12" s="54">
        <f t="shared" si="0"/>
        <v>102000909</v>
      </c>
      <c r="B12" s="54">
        <f>장부!E4+89463636</f>
        <v>102000909</v>
      </c>
      <c r="C12" s="34" t="s">
        <v>524</v>
      </c>
      <c r="D12" s="36">
        <f>장부!F4</f>
        <v>0</v>
      </c>
      <c r="E12" s="33"/>
    </row>
    <row r="13" spans="1:5" ht="21" customHeight="1">
      <c r="A13" s="54"/>
      <c r="B13" s="55">
        <v>0</v>
      </c>
      <c r="C13" s="34" t="s">
        <v>552</v>
      </c>
      <c r="D13" s="36">
        <v>84447833</v>
      </c>
      <c r="E13" s="33">
        <f aca="true" t="shared" si="1" ref="E13:E18">SUM(D13-B13)</f>
        <v>84447833</v>
      </c>
    </row>
    <row r="14" spans="1:5" ht="21" customHeight="1">
      <c r="A14" s="54"/>
      <c r="B14" s="56">
        <f>장부!E155</f>
        <v>47747727</v>
      </c>
      <c r="C14" s="34" t="s">
        <v>420</v>
      </c>
      <c r="D14" s="36">
        <f>장부!F155+28607000</f>
        <v>52068377</v>
      </c>
      <c r="E14" s="33">
        <f t="shared" si="1"/>
        <v>4320650</v>
      </c>
    </row>
    <row r="15" spans="1:5" ht="21" customHeight="1">
      <c r="A15" s="54"/>
      <c r="B15" s="51">
        <f>장부!E281</f>
        <v>18523593</v>
      </c>
      <c r="C15" s="34" t="s">
        <v>526</v>
      </c>
      <c r="D15" s="35">
        <f>장부!F281+6180683</f>
        <v>19891053</v>
      </c>
      <c r="E15" s="33">
        <f t="shared" si="1"/>
        <v>1367460</v>
      </c>
    </row>
    <row r="16" spans="1:5" ht="21" customHeight="1">
      <c r="A16" s="54"/>
      <c r="B16" s="51">
        <f>장부!E303</f>
        <v>16323008</v>
      </c>
      <c r="C16" s="34" t="s">
        <v>457</v>
      </c>
      <c r="D16" s="35">
        <f>장부!F303+16323008</f>
        <v>16323008</v>
      </c>
      <c r="E16" s="33">
        <f t="shared" si="1"/>
        <v>0</v>
      </c>
    </row>
    <row r="17" spans="1:5" ht="21" customHeight="1">
      <c r="A17" s="52"/>
      <c r="B17" s="53">
        <f>장부!E229</f>
        <v>47097063</v>
      </c>
      <c r="C17" s="30" t="s">
        <v>404</v>
      </c>
      <c r="D17" s="31">
        <f>장부!F229+17779635</f>
        <v>48122791</v>
      </c>
      <c r="E17" s="29">
        <f t="shared" si="1"/>
        <v>1025728</v>
      </c>
    </row>
    <row r="18" spans="1:5" ht="21" customHeight="1">
      <c r="A18" s="52"/>
      <c r="B18" s="57">
        <f>장부!E250</f>
        <v>10676875</v>
      </c>
      <c r="C18" s="30" t="s">
        <v>553</v>
      </c>
      <c r="D18" s="31">
        <f>장부!F250+10676875</f>
        <v>10676875</v>
      </c>
      <c r="E18" s="29">
        <f t="shared" si="1"/>
        <v>0</v>
      </c>
    </row>
    <row r="19" spans="1:5" ht="21" customHeight="1">
      <c r="A19" s="52"/>
      <c r="B19" s="57">
        <v>0</v>
      </c>
      <c r="C19" s="206" t="s">
        <v>554</v>
      </c>
      <c r="D19" s="31">
        <f>24192686-49770</f>
        <v>24142916</v>
      </c>
      <c r="E19" s="29">
        <f>D19-B19</f>
        <v>24142916</v>
      </c>
    </row>
    <row r="20" spans="1:5" ht="21" customHeight="1">
      <c r="A20" s="58">
        <v>0</v>
      </c>
      <c r="B20" s="55">
        <f>장부!E63</f>
        <v>0</v>
      </c>
      <c r="C20" s="34" t="s">
        <v>500</v>
      </c>
      <c r="D20" s="38">
        <f>장부!F63</f>
        <v>303407985</v>
      </c>
      <c r="E20" s="37">
        <f>SUM(D20)</f>
        <v>303407985</v>
      </c>
    </row>
    <row r="21" spans="1:5" ht="21" customHeight="1">
      <c r="A21" s="58">
        <v>0</v>
      </c>
      <c r="B21" s="55">
        <f>장부!E118</f>
        <v>0</v>
      </c>
      <c r="C21" s="34" t="s">
        <v>535</v>
      </c>
      <c r="D21" s="38">
        <f>장부!F118</f>
        <v>210676875</v>
      </c>
      <c r="E21" s="37">
        <f>SUM(D21-B21)</f>
        <v>210676875</v>
      </c>
    </row>
    <row r="22" spans="1:5" ht="21" customHeight="1">
      <c r="A22" s="58">
        <v>0</v>
      </c>
      <c r="B22" s="55">
        <f>장부!E291</f>
        <v>0</v>
      </c>
      <c r="C22" s="34" t="s">
        <v>536</v>
      </c>
      <c r="D22" s="38">
        <f>장부!F291</f>
        <v>75130</v>
      </c>
      <c r="E22" s="37">
        <f>SUM(D22-B22)</f>
        <v>75130</v>
      </c>
    </row>
    <row r="23" spans="1:5" ht="21" customHeight="1">
      <c r="A23" s="58">
        <v>0</v>
      </c>
      <c r="B23" s="51">
        <f>장부!E86</f>
        <v>0</v>
      </c>
      <c r="C23" s="34" t="s">
        <v>537</v>
      </c>
      <c r="D23" s="38">
        <f>장부!F86</f>
        <v>4418433</v>
      </c>
      <c r="E23" s="37">
        <f>SUM(D23-B23)</f>
        <v>4418433</v>
      </c>
    </row>
    <row r="24" spans="1:5" ht="21" customHeight="1">
      <c r="A24" s="58">
        <f aca="true" t="shared" si="2" ref="A24:A29">SUM(B24-D24)</f>
        <v>215747811</v>
      </c>
      <c r="B24" s="55">
        <f>장부!E30</f>
        <v>215747811</v>
      </c>
      <c r="C24" s="38" t="s">
        <v>460</v>
      </c>
      <c r="D24" s="39">
        <f>장부!F30</f>
        <v>0</v>
      </c>
      <c r="E24" s="37"/>
    </row>
    <row r="25" spans="1:5" ht="21" customHeight="1">
      <c r="A25" s="58">
        <f t="shared" si="2"/>
        <v>272042454</v>
      </c>
      <c r="B25" s="55">
        <f>장부!E115</f>
        <v>272042454</v>
      </c>
      <c r="C25" s="34" t="s">
        <v>539</v>
      </c>
      <c r="D25" s="38">
        <f>장부!F115</f>
        <v>0</v>
      </c>
      <c r="E25" s="37"/>
    </row>
    <row r="26" spans="1:5" ht="21" customHeight="1">
      <c r="A26" s="58">
        <f t="shared" si="2"/>
        <v>50618</v>
      </c>
      <c r="B26" s="55">
        <f>장부!E298</f>
        <v>50618</v>
      </c>
      <c r="C26" s="34" t="s">
        <v>540</v>
      </c>
      <c r="D26" s="38">
        <f>장부!F298</f>
        <v>0</v>
      </c>
      <c r="E26" s="37"/>
    </row>
    <row r="27" spans="1:5" ht="21" customHeight="1">
      <c r="A27" s="58">
        <f t="shared" si="2"/>
        <v>17644803</v>
      </c>
      <c r="B27" s="40">
        <v>17644803</v>
      </c>
      <c r="C27" s="34" t="s">
        <v>555</v>
      </c>
      <c r="D27" s="38"/>
      <c r="E27" s="37"/>
    </row>
    <row r="28" spans="1:5" ht="21" customHeight="1">
      <c r="A28" s="58">
        <f t="shared" si="2"/>
        <v>1809997</v>
      </c>
      <c r="B28" s="40">
        <f>장부!E300</f>
        <v>1809997</v>
      </c>
      <c r="C28" s="34" t="s">
        <v>557</v>
      </c>
      <c r="D28" s="38">
        <f>장부!F300</f>
        <v>0</v>
      </c>
      <c r="E28" s="37"/>
    </row>
    <row r="29" spans="1:5" ht="21" customHeight="1">
      <c r="A29" s="58">
        <f t="shared" si="2"/>
        <v>468905</v>
      </c>
      <c r="B29" s="55">
        <f>장부!E72</f>
        <v>468905</v>
      </c>
      <c r="C29" s="34" t="s">
        <v>541</v>
      </c>
      <c r="D29" s="39">
        <f>장부!F72</f>
        <v>0</v>
      </c>
      <c r="E29" s="37"/>
    </row>
    <row r="30" spans="1:5" ht="21" customHeight="1">
      <c r="A30" s="52">
        <f>SUM(A7:A29)</f>
        <v>633883010</v>
      </c>
      <c r="B30" s="59">
        <f>SUM(B7:B29)</f>
        <v>1692040653</v>
      </c>
      <c r="C30" s="41" t="s">
        <v>549</v>
      </c>
      <c r="D30" s="29">
        <f>SUM(D7:D29)</f>
        <v>1692040653</v>
      </c>
      <c r="E30" s="29">
        <f>SUM(E7:E29)</f>
        <v>633883010</v>
      </c>
    </row>
    <row r="32" ht="15">
      <c r="C32" s="15">
        <f>A30-E30</f>
        <v>0</v>
      </c>
    </row>
    <row r="33" ht="15">
      <c r="C33" s="60"/>
    </row>
  </sheetData>
  <mergeCells count="5">
    <mergeCell ref="A1:E1"/>
    <mergeCell ref="A2:E2"/>
    <mergeCell ref="A5:B5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 topLeftCell="A1">
      <selection activeCell="F1" sqref="F1:L1048576"/>
    </sheetView>
  </sheetViews>
  <sheetFormatPr defaultColWidth="9.140625" defaultRowHeight="15"/>
  <cols>
    <col min="1" max="5" width="14.421875" style="0" customWidth="1"/>
    <col min="6" max="6" width="9.140625" style="0" hidden="1" customWidth="1"/>
    <col min="7" max="7" width="13.28125" style="12" hidden="1" customWidth="1"/>
    <col min="8" max="9" width="13.00390625" style="0" hidden="1" customWidth="1"/>
    <col min="10" max="12" width="9.140625" style="0" hidden="1" customWidth="1"/>
  </cols>
  <sheetData>
    <row r="1" spans="1:5" ht="18.75">
      <c r="A1" s="214" t="s">
        <v>558</v>
      </c>
      <c r="B1" s="214"/>
      <c r="C1" s="214"/>
      <c r="D1" s="214"/>
      <c r="E1" s="214"/>
    </row>
    <row r="2" spans="1:5" ht="15">
      <c r="A2" s="215" t="s">
        <v>566</v>
      </c>
      <c r="B2" s="215"/>
      <c r="C2" s="215"/>
      <c r="D2" s="215"/>
      <c r="E2" s="215"/>
    </row>
    <row r="3" spans="1:5" ht="17.25" thickBot="1">
      <c r="A3" s="61" t="s">
        <v>543</v>
      </c>
      <c r="B3" s="62"/>
      <c r="C3" s="63"/>
      <c r="D3" s="62"/>
      <c r="E3" s="61"/>
    </row>
    <row r="4" spans="1:5" ht="17.25" thickBot="1">
      <c r="A4" s="64" t="s">
        <v>559</v>
      </c>
      <c r="B4" s="65" t="s">
        <v>560</v>
      </c>
      <c r="C4" s="66" t="s">
        <v>561</v>
      </c>
      <c r="D4" s="65" t="s">
        <v>560</v>
      </c>
      <c r="E4" s="67" t="s">
        <v>559</v>
      </c>
    </row>
    <row r="5" spans="1:5" ht="17.25" thickTop="1">
      <c r="A5" s="172">
        <v>0</v>
      </c>
      <c r="B5" s="76">
        <f>합계잔액시산표!B20</f>
        <v>0</v>
      </c>
      <c r="C5" s="68" t="s">
        <v>500</v>
      </c>
      <c r="D5" s="76">
        <f>합계잔액시산표!E20</f>
        <v>303407985</v>
      </c>
      <c r="E5" s="80">
        <v>198747275</v>
      </c>
    </row>
    <row r="6" spans="1:5" ht="15">
      <c r="A6" s="172">
        <v>0</v>
      </c>
      <c r="B6" s="76">
        <f>'[1]합계액시산표'!A21</f>
        <v>0</v>
      </c>
      <c r="C6" s="69" t="s">
        <v>535</v>
      </c>
      <c r="D6" s="76">
        <f>합계잔액시산표!E21</f>
        <v>210676875</v>
      </c>
      <c r="E6" s="81">
        <v>220573125</v>
      </c>
    </row>
    <row r="7" spans="1:5" ht="15">
      <c r="A7" s="172">
        <v>0</v>
      </c>
      <c r="B7" s="76">
        <f>'[1]합계액시산표'!A22</f>
        <v>0</v>
      </c>
      <c r="C7" s="69" t="s">
        <v>536</v>
      </c>
      <c r="D7" s="76">
        <f>합계잔액시산표!E22</f>
        <v>75130</v>
      </c>
      <c r="E7" s="81">
        <v>87696</v>
      </c>
    </row>
    <row r="8" spans="1:9" ht="15">
      <c r="A8" s="172">
        <v>0</v>
      </c>
      <c r="B8" s="76">
        <f>'[1]합계액시산표'!A23</f>
        <v>0</v>
      </c>
      <c r="C8" s="69" t="s">
        <v>537</v>
      </c>
      <c r="D8" s="76">
        <f>합계잔액시산표!E23</f>
        <v>4418433</v>
      </c>
      <c r="E8" s="81">
        <v>54400</v>
      </c>
      <c r="H8" t="s">
        <v>739</v>
      </c>
      <c r="I8" s="12">
        <v>58486332</v>
      </c>
    </row>
    <row r="9" spans="1:9" ht="15">
      <c r="A9" s="172">
        <v>138960138</v>
      </c>
      <c r="B9" s="76">
        <f>합계잔액시산표!B24</f>
        <v>215747811</v>
      </c>
      <c r="C9" s="69" t="s">
        <v>538</v>
      </c>
      <c r="D9" s="76">
        <f>'[1]합계액시산표'!E24</f>
        <v>0</v>
      </c>
      <c r="E9" s="81">
        <v>0</v>
      </c>
      <c r="H9" t="s">
        <v>740</v>
      </c>
      <c r="I9" s="12">
        <f>D5+D6</f>
        <v>514084860</v>
      </c>
    </row>
    <row r="10" spans="1:9" ht="15">
      <c r="A10" s="172">
        <v>324064585</v>
      </c>
      <c r="B10" s="76">
        <f>합계잔액시산표!B25</f>
        <v>272042454</v>
      </c>
      <c r="C10" s="69" t="s">
        <v>539</v>
      </c>
      <c r="D10" s="76">
        <f>'[1]합계액시산표'!E25</f>
        <v>0</v>
      </c>
      <c r="E10" s="81">
        <v>0</v>
      </c>
      <c r="H10" t="s">
        <v>741</v>
      </c>
      <c r="I10" s="12">
        <f>B9+B10</f>
        <v>487790265</v>
      </c>
    </row>
    <row r="11" spans="1:9" ht="15">
      <c r="A11" s="172">
        <v>84677</v>
      </c>
      <c r="B11" s="76">
        <f>합계잔액시산표!B26</f>
        <v>50618</v>
      </c>
      <c r="C11" s="69" t="s">
        <v>540</v>
      </c>
      <c r="D11" s="76">
        <f>'[1]합계액시산표'!E26</f>
        <v>0</v>
      </c>
      <c r="E11" s="81">
        <v>0</v>
      </c>
      <c r="H11" t="s">
        <v>742</v>
      </c>
      <c r="I11" s="12">
        <v>28407000</v>
      </c>
    </row>
    <row r="12" spans="1:9" ht="15">
      <c r="A12" s="172">
        <v>0</v>
      </c>
      <c r="B12" s="76">
        <f>합계잔액시산표!B27</f>
        <v>17644803</v>
      </c>
      <c r="C12" s="69" t="s">
        <v>555</v>
      </c>
      <c r="D12" s="76">
        <f>'[1]합계액시산표'!E27</f>
        <v>0</v>
      </c>
      <c r="E12" s="81">
        <v>0</v>
      </c>
      <c r="H12" t="s">
        <v>743</v>
      </c>
      <c r="I12" s="12">
        <v>12537273</v>
      </c>
    </row>
    <row r="13" spans="1:9" ht="15">
      <c r="A13" s="76">
        <v>0</v>
      </c>
      <c r="B13" s="76">
        <f>합계잔액시산표!B28</f>
        <v>1809997</v>
      </c>
      <c r="C13" s="69" t="s">
        <v>557</v>
      </c>
      <c r="D13" s="76">
        <v>0</v>
      </c>
      <c r="E13" s="81">
        <v>0</v>
      </c>
      <c r="H13" t="s">
        <v>745</v>
      </c>
      <c r="I13" s="12">
        <v>3274152</v>
      </c>
    </row>
    <row r="14" spans="1:9" ht="15">
      <c r="A14" s="173">
        <v>380197</v>
      </c>
      <c r="B14" s="76">
        <f>합계잔액시산표!B29</f>
        <v>468905</v>
      </c>
      <c r="C14" s="69" t="s">
        <v>541</v>
      </c>
      <c r="D14" s="76">
        <f>'[1]합계액시산표'!E28</f>
        <v>0</v>
      </c>
      <c r="E14" s="81">
        <v>0</v>
      </c>
      <c r="H14" t="s">
        <v>746</v>
      </c>
      <c r="I14" s="12">
        <v>1023374</v>
      </c>
    </row>
    <row r="15" spans="1:9" ht="15">
      <c r="A15" s="77">
        <f>SUM(A5:A14)</f>
        <v>463489597</v>
      </c>
      <c r="B15" s="78">
        <f>SUM(B5:B14)</f>
        <v>507764588</v>
      </c>
      <c r="C15" s="70" t="s">
        <v>562</v>
      </c>
      <c r="D15" s="78">
        <f>SUM(D5:D14)</f>
        <v>518578423</v>
      </c>
      <c r="E15" s="82">
        <f>SUM(E5:E14)</f>
        <v>419462496</v>
      </c>
      <c r="H15" t="s">
        <v>747</v>
      </c>
      <c r="I15" s="12">
        <v>12486872</v>
      </c>
    </row>
    <row r="16" spans="1:5" ht="17.25" thickBot="1">
      <c r="A16" s="79">
        <f>SUM(E15-A15)</f>
        <v>-44027101</v>
      </c>
      <c r="B16" s="79">
        <f>SUM(D15-B15)</f>
        <v>10813835</v>
      </c>
      <c r="C16" s="71" t="s">
        <v>563</v>
      </c>
      <c r="D16" s="83"/>
      <c r="E16" s="84"/>
    </row>
    <row r="17" spans="1:5" ht="15">
      <c r="A17" s="72"/>
      <c r="B17" s="73"/>
      <c r="C17" s="74"/>
      <c r="D17" s="73"/>
      <c r="E17" s="72"/>
    </row>
    <row r="18" spans="1:9" ht="18.75">
      <c r="A18" s="214" t="s">
        <v>564</v>
      </c>
      <c r="B18" s="214"/>
      <c r="C18" s="214"/>
      <c r="D18" s="214"/>
      <c r="E18" s="214"/>
      <c r="H18" t="s">
        <v>744</v>
      </c>
      <c r="I18" s="12">
        <v>20853377</v>
      </c>
    </row>
    <row r="19" spans="1:9" ht="15">
      <c r="A19" s="215" t="s">
        <v>567</v>
      </c>
      <c r="B19" s="215"/>
      <c r="C19" s="215"/>
      <c r="D19" s="215"/>
      <c r="E19" s="215"/>
      <c r="I19" s="12">
        <f>I8+I9-I10-I11-I12-I18-I13+I14-I15</f>
        <v>8245627</v>
      </c>
    </row>
    <row r="20" spans="1:5" ht="17.25" thickBot="1">
      <c r="A20" s="72" t="s">
        <v>543</v>
      </c>
      <c r="B20" s="73"/>
      <c r="C20" s="74"/>
      <c r="D20" s="73"/>
      <c r="E20" s="72"/>
    </row>
    <row r="21" spans="1:5" ht="17.25" thickBot="1">
      <c r="A21" s="64" t="s">
        <v>559</v>
      </c>
      <c r="B21" s="65" t="s">
        <v>560</v>
      </c>
      <c r="C21" s="66" t="s">
        <v>561</v>
      </c>
      <c r="D21" s="65" t="s">
        <v>560</v>
      </c>
      <c r="E21" s="67" t="s">
        <v>559</v>
      </c>
    </row>
    <row r="22" spans="1:5" ht="17.25" thickTop="1">
      <c r="A22" s="198">
        <v>58486332</v>
      </c>
      <c r="B22" s="199">
        <f>합계잔액시산표!A7</f>
        <v>20853377</v>
      </c>
      <c r="C22" s="203" t="s">
        <v>534</v>
      </c>
      <c r="D22" s="199">
        <f>합계잔액시산표!E7</f>
        <v>0</v>
      </c>
      <c r="E22" s="201">
        <v>0</v>
      </c>
    </row>
    <row r="23" spans="1:5" ht="15">
      <c r="A23" s="198">
        <v>0</v>
      </c>
      <c r="B23" s="199">
        <f>합계잔액시산표!A8</f>
        <v>0</v>
      </c>
      <c r="C23" s="204" t="s">
        <v>731</v>
      </c>
      <c r="D23" s="199">
        <f>합계잔액시산표!E8</f>
        <v>0</v>
      </c>
      <c r="E23" s="201">
        <v>0</v>
      </c>
    </row>
    <row r="24" spans="1:5" ht="15">
      <c r="A24" s="198">
        <v>0</v>
      </c>
      <c r="B24" s="199">
        <f>합계잔액시산표!A9</f>
        <v>0</v>
      </c>
      <c r="C24" s="205" t="s">
        <v>732</v>
      </c>
      <c r="D24" s="199">
        <f>합계잔액시산표!E9</f>
        <v>0</v>
      </c>
      <c r="E24" s="201">
        <v>0</v>
      </c>
    </row>
    <row r="25" spans="1:5" ht="15">
      <c r="A25" s="198">
        <v>49770</v>
      </c>
      <c r="B25" s="199">
        <f>합계잔액시산표!A10</f>
        <v>9710</v>
      </c>
      <c r="C25" s="200" t="s">
        <v>733</v>
      </c>
      <c r="D25" s="199">
        <f>합계잔액시산표!E10</f>
        <v>0</v>
      </c>
      <c r="E25" s="201">
        <v>0</v>
      </c>
    </row>
    <row r="26" spans="1:5" ht="15">
      <c r="A26" s="198">
        <v>22563179</v>
      </c>
      <c r="B26" s="199">
        <f>합계잔액시산표!A11</f>
        <v>3254426</v>
      </c>
      <c r="C26" s="204" t="s">
        <v>734</v>
      </c>
      <c r="D26" s="199">
        <f>합계잔액시산표!E11</f>
        <v>0</v>
      </c>
      <c r="E26" s="201">
        <v>0</v>
      </c>
    </row>
    <row r="27" spans="1:5" ht="15">
      <c r="A27" s="198">
        <v>89463636</v>
      </c>
      <c r="B27" s="199">
        <f>합계잔액시산표!A12</f>
        <v>102000909</v>
      </c>
      <c r="C27" s="200" t="s">
        <v>524</v>
      </c>
      <c r="D27" s="199">
        <f>합계잔액시산표!E12</f>
        <v>0</v>
      </c>
      <c r="E27" s="201">
        <v>0</v>
      </c>
    </row>
    <row r="28" spans="1:5" ht="15">
      <c r="A28" s="202">
        <v>0</v>
      </c>
      <c r="B28" s="199">
        <f>합계잔액시산표!A13</f>
        <v>0</v>
      </c>
      <c r="C28" s="200" t="s">
        <v>552</v>
      </c>
      <c r="D28" s="199">
        <f>합계잔액시산표!E13</f>
        <v>84447833</v>
      </c>
      <c r="E28" s="201">
        <v>66803030</v>
      </c>
    </row>
    <row r="29" spans="1:5" ht="15">
      <c r="A29" s="202">
        <v>0</v>
      </c>
      <c r="B29" s="199">
        <f>합계잔액시산표!A14</f>
        <v>0</v>
      </c>
      <c r="C29" s="204" t="s">
        <v>735</v>
      </c>
      <c r="D29" s="199">
        <f>합계잔액시산표!E14</f>
        <v>4320650</v>
      </c>
      <c r="E29" s="201">
        <v>28607000</v>
      </c>
    </row>
    <row r="30" spans="1:5" ht="15">
      <c r="A30" s="202">
        <v>0</v>
      </c>
      <c r="B30" s="199">
        <f>합계잔액시산표!A15</f>
        <v>0</v>
      </c>
      <c r="C30" s="204" t="s">
        <v>736</v>
      </c>
      <c r="D30" s="199">
        <f>합계잔액시산표!E15</f>
        <v>1367460</v>
      </c>
      <c r="E30" s="201">
        <v>6180683</v>
      </c>
    </row>
    <row r="31" spans="1:5" ht="15">
      <c r="A31" s="202">
        <v>0</v>
      </c>
      <c r="B31" s="199">
        <f>합계잔액시산표!A16</f>
        <v>0</v>
      </c>
      <c r="C31" s="204" t="s">
        <v>737</v>
      </c>
      <c r="D31" s="199">
        <f>합계잔액시산표!E16</f>
        <v>0</v>
      </c>
      <c r="E31" s="201">
        <v>16323008</v>
      </c>
    </row>
    <row r="32" spans="1:5" ht="15">
      <c r="A32" s="202">
        <v>0</v>
      </c>
      <c r="B32" s="199">
        <f>합계잔액시산표!A17</f>
        <v>0</v>
      </c>
      <c r="C32" s="204" t="s">
        <v>738</v>
      </c>
      <c r="D32" s="199">
        <f>합계잔액시산표!E17</f>
        <v>1025728</v>
      </c>
      <c r="E32" s="201">
        <v>17779635</v>
      </c>
    </row>
    <row r="33" spans="1:5" ht="15">
      <c r="A33" s="202">
        <v>0</v>
      </c>
      <c r="B33" s="199">
        <f>합계잔액시산표!A18</f>
        <v>0</v>
      </c>
      <c r="C33" s="204" t="s">
        <v>553</v>
      </c>
      <c r="D33" s="199">
        <f>합계잔액시산표!E18</f>
        <v>0</v>
      </c>
      <c r="E33" s="201">
        <v>10676875</v>
      </c>
    </row>
    <row r="34" spans="1:5" ht="15">
      <c r="A34" s="202">
        <v>0</v>
      </c>
      <c r="B34" s="199">
        <f>합계잔액시산표!A19</f>
        <v>0</v>
      </c>
      <c r="C34" s="200" t="s">
        <v>554</v>
      </c>
      <c r="D34" s="199">
        <f>합계잔액시산표!E19</f>
        <v>24142916</v>
      </c>
      <c r="E34" s="201">
        <v>68219787</v>
      </c>
    </row>
    <row r="35" spans="1:5" ht="15">
      <c r="A35" s="77">
        <f>SUM(A22:A34)</f>
        <v>170562917</v>
      </c>
      <c r="B35" s="78">
        <f>SUM(B22:B34)</f>
        <v>126118422</v>
      </c>
      <c r="C35" s="70" t="s">
        <v>565</v>
      </c>
      <c r="D35" s="78">
        <f>SUM(D22:D34)</f>
        <v>115304587</v>
      </c>
      <c r="E35" s="82">
        <f>SUM(E22:E34)</f>
        <v>214590018</v>
      </c>
    </row>
    <row r="36" spans="1:5" ht="17.25" thickBot="1">
      <c r="A36" s="85"/>
      <c r="B36" s="86"/>
      <c r="C36" s="75" t="s">
        <v>563</v>
      </c>
      <c r="D36" s="87">
        <f>SUM(B35-D35)</f>
        <v>10813835</v>
      </c>
      <c r="E36" s="87">
        <f>SUM(A35-E35)</f>
        <v>-44027101</v>
      </c>
    </row>
  </sheetData>
  <mergeCells count="4">
    <mergeCell ref="A1:E1"/>
    <mergeCell ref="A2:E2"/>
    <mergeCell ref="A18:E18"/>
    <mergeCell ref="A19:E19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9"/>
  <sheetViews>
    <sheetView workbookViewId="0" topLeftCell="A196">
      <selection activeCell="B221" sqref="B221"/>
    </sheetView>
  </sheetViews>
  <sheetFormatPr defaultColWidth="9.140625" defaultRowHeight="15"/>
  <cols>
    <col min="1" max="1" width="34.140625" style="169" customWidth="1"/>
    <col min="2" max="5" width="14.421875" style="169" customWidth="1"/>
    <col min="6" max="6" width="11.7109375" style="0" hidden="1" customWidth="1"/>
    <col min="7" max="8" width="9.140625" style="0" hidden="1" customWidth="1"/>
  </cols>
  <sheetData>
    <row r="1" spans="1:5" ht="31.5">
      <c r="A1" s="216" t="s">
        <v>568</v>
      </c>
      <c r="B1" s="216"/>
      <c r="C1" s="216"/>
      <c r="D1" s="216"/>
      <c r="E1" s="216"/>
    </row>
    <row r="2" spans="1:5" ht="15">
      <c r="A2" s="217" t="s">
        <v>761</v>
      </c>
      <c r="B2" s="218"/>
      <c r="C2" s="218"/>
      <c r="D2" s="218"/>
      <c r="E2" s="218"/>
    </row>
    <row r="3" spans="1:5" ht="15">
      <c r="A3" s="88" t="s">
        <v>569</v>
      </c>
      <c r="B3" s="89"/>
      <c r="C3" s="89"/>
      <c r="D3" s="89"/>
      <c r="E3" s="90" t="s">
        <v>570</v>
      </c>
    </row>
    <row r="4" spans="1:5" ht="17.25" thickBot="1">
      <c r="A4" s="91" t="s">
        <v>571</v>
      </c>
      <c r="B4" s="92" t="s">
        <v>572</v>
      </c>
      <c r="C4" s="93" t="s">
        <v>573</v>
      </c>
      <c r="D4" s="92" t="s">
        <v>574</v>
      </c>
      <c r="E4" s="94" t="s">
        <v>762</v>
      </c>
    </row>
    <row r="5" spans="1:5" ht="17.25" thickTop="1">
      <c r="A5" s="95" t="s">
        <v>576</v>
      </c>
      <c r="B5" s="96">
        <f>SUM(B9:B77)</f>
        <v>518578423</v>
      </c>
      <c r="C5" s="97">
        <v>0</v>
      </c>
      <c r="D5" s="98"/>
      <c r="E5" s="99">
        <f>SUM(E6,E54,E72)</f>
        <v>501864576</v>
      </c>
    </row>
    <row r="6" spans="1:5" ht="15">
      <c r="A6" s="100" t="s">
        <v>577</v>
      </c>
      <c r="B6" s="101"/>
      <c r="C6" s="102"/>
      <c r="D6" s="103"/>
      <c r="E6" s="104">
        <f>SUM(E8,E23,E31,E39,E48)</f>
        <v>501864576</v>
      </c>
    </row>
    <row r="7" spans="1:5" ht="15">
      <c r="A7" s="105" t="s">
        <v>578</v>
      </c>
      <c r="B7" s="106" t="s">
        <v>572</v>
      </c>
      <c r="C7" s="107" t="s">
        <v>573</v>
      </c>
      <c r="D7" s="106" t="s">
        <v>574</v>
      </c>
      <c r="E7" s="106" t="s">
        <v>579</v>
      </c>
    </row>
    <row r="8" spans="1:5" ht="15">
      <c r="A8" s="100" t="s">
        <v>580</v>
      </c>
      <c r="B8" s="108">
        <f>SUM(B9,B12,B14,B17,B21)</f>
        <v>0</v>
      </c>
      <c r="C8" s="109"/>
      <c r="D8" s="110"/>
      <c r="E8" s="108">
        <f>SUM(E9,E12,E14,E17,E21)</f>
        <v>286654078</v>
      </c>
    </row>
    <row r="9" spans="1:5" ht="15">
      <c r="A9" s="111" t="s">
        <v>581</v>
      </c>
      <c r="B9" s="112"/>
      <c r="C9" s="113"/>
      <c r="D9" s="114"/>
      <c r="E9" s="112">
        <f>SUM(E10:E11)</f>
        <v>0</v>
      </c>
    </row>
    <row r="10" spans="1:5" ht="15">
      <c r="A10" s="115" t="s">
        <v>582</v>
      </c>
      <c r="B10" s="112"/>
      <c r="C10" s="113"/>
      <c r="D10" s="116"/>
      <c r="E10" s="117">
        <f>+B10+C10</f>
        <v>0</v>
      </c>
    </row>
    <row r="11" spans="1:5" ht="15">
      <c r="A11" s="118" t="s">
        <v>583</v>
      </c>
      <c r="B11" s="112"/>
      <c r="C11" s="113"/>
      <c r="D11" s="110"/>
      <c r="E11" s="117">
        <f>+B11+C11</f>
        <v>0</v>
      </c>
    </row>
    <row r="12" spans="1:5" ht="15">
      <c r="A12" s="111" t="s">
        <v>584</v>
      </c>
      <c r="B12" s="114"/>
      <c r="C12" s="119"/>
      <c r="D12" s="114"/>
      <c r="E12" s="117">
        <f>SUM(E13)</f>
        <v>0</v>
      </c>
    </row>
    <row r="13" spans="1:5" ht="15">
      <c r="A13" s="118" t="s">
        <v>585</v>
      </c>
      <c r="B13" s="112"/>
      <c r="C13" s="113"/>
      <c r="D13" s="120"/>
      <c r="E13" s="117">
        <f>+B13+C13</f>
        <v>0</v>
      </c>
    </row>
    <row r="14" spans="1:5" ht="15">
      <c r="A14" s="111" t="s">
        <v>586</v>
      </c>
      <c r="B14" s="114"/>
      <c r="C14" s="119"/>
      <c r="D14" s="114"/>
      <c r="E14" s="112">
        <f>SUM(E15:E16)</f>
        <v>0</v>
      </c>
    </row>
    <row r="15" spans="1:5" ht="15">
      <c r="A15" s="118" t="s">
        <v>587</v>
      </c>
      <c r="B15" s="112"/>
      <c r="C15" s="113"/>
      <c r="D15" s="120"/>
      <c r="E15" s="117">
        <f>+B15+C15</f>
        <v>0</v>
      </c>
    </row>
    <row r="16" spans="1:5" ht="15">
      <c r="A16" s="115" t="s">
        <v>588</v>
      </c>
      <c r="B16" s="112"/>
      <c r="C16" s="113"/>
      <c r="D16" s="116"/>
      <c r="E16" s="117">
        <f>+B16+C16</f>
        <v>0</v>
      </c>
    </row>
    <row r="17" spans="1:5" ht="15">
      <c r="A17" s="111" t="s">
        <v>589</v>
      </c>
      <c r="B17" s="114"/>
      <c r="C17" s="119"/>
      <c r="D17" s="114"/>
      <c r="E17" s="112">
        <f>SUM(E18:E20)</f>
        <v>0</v>
      </c>
    </row>
    <row r="18" spans="1:5" ht="15">
      <c r="A18" s="118" t="s">
        <v>590</v>
      </c>
      <c r="B18" s="112"/>
      <c r="C18" s="113"/>
      <c r="D18" s="110"/>
      <c r="E18" s="117">
        <f>+B18+C18</f>
        <v>0</v>
      </c>
    </row>
    <row r="19" spans="1:5" ht="15">
      <c r="A19" s="118"/>
      <c r="B19" s="112"/>
      <c r="C19" s="113"/>
      <c r="D19" s="110"/>
      <c r="E19" s="117"/>
    </row>
    <row r="20" spans="1:5" ht="15">
      <c r="A20" s="115" t="s">
        <v>591</v>
      </c>
      <c r="B20" s="112"/>
      <c r="C20" s="113"/>
      <c r="D20" s="116"/>
      <c r="E20" s="117">
        <f>+B20+C20</f>
        <v>0</v>
      </c>
    </row>
    <row r="21" spans="1:5" ht="15">
      <c r="A21" s="121" t="s">
        <v>592</v>
      </c>
      <c r="B21" s="116"/>
      <c r="C21" s="119"/>
      <c r="D21" s="122"/>
      <c r="E21" s="117">
        <f>SUM(E22)</f>
        <v>286654078</v>
      </c>
    </row>
    <row r="22" spans="1:5" ht="15">
      <c r="A22" s="115" t="s">
        <v>593</v>
      </c>
      <c r="B22" s="117">
        <f>대차손익계산서!D5</f>
        <v>303407985</v>
      </c>
      <c r="C22" s="175">
        <f>-SUM(대차손익계산서!E32-대차손익계산서!D32)</f>
        <v>-16753907</v>
      </c>
      <c r="D22" s="116"/>
      <c r="E22" s="117">
        <f>+B22+C22</f>
        <v>286654078</v>
      </c>
    </row>
    <row r="23" spans="1:5" ht="15">
      <c r="A23" s="100" t="s">
        <v>594</v>
      </c>
      <c r="B23" s="110"/>
      <c r="C23" s="109"/>
      <c r="D23" s="110"/>
      <c r="E23" s="108">
        <f>SUM(E24,E27,E29)</f>
        <v>210676875</v>
      </c>
    </row>
    <row r="24" spans="1:5" ht="15">
      <c r="A24" s="111" t="s">
        <v>581</v>
      </c>
      <c r="B24" s="110"/>
      <c r="C24" s="119"/>
      <c r="D24" s="114"/>
      <c r="E24" s="112">
        <f>SUM(E25:E26)</f>
        <v>0</v>
      </c>
    </row>
    <row r="25" spans="1:5" ht="15">
      <c r="A25" s="118" t="s">
        <v>582</v>
      </c>
      <c r="B25" s="112"/>
      <c r="C25" s="123"/>
      <c r="D25" s="120"/>
      <c r="E25" s="117">
        <f>+B25+C25</f>
        <v>0</v>
      </c>
    </row>
    <row r="26" spans="1:5" ht="15">
      <c r="A26" s="118" t="s">
        <v>583</v>
      </c>
      <c r="B26" s="113"/>
      <c r="C26" s="113"/>
      <c r="D26" s="124"/>
      <c r="E26" s="117">
        <f>+B26+C26</f>
        <v>0</v>
      </c>
    </row>
    <row r="27" spans="1:5" ht="15">
      <c r="A27" s="121" t="s">
        <v>584</v>
      </c>
      <c r="B27" s="116"/>
      <c r="C27" s="109"/>
      <c r="D27" s="116"/>
      <c r="E27" s="117">
        <f>SUM(E28)</f>
        <v>0</v>
      </c>
    </row>
    <row r="28" spans="1:5" ht="15">
      <c r="A28" s="115" t="s">
        <v>585</v>
      </c>
      <c r="B28" s="113"/>
      <c r="C28" s="123"/>
      <c r="D28" s="116"/>
      <c r="E28" s="117">
        <f>+B28+C28</f>
        <v>0</v>
      </c>
    </row>
    <row r="29" spans="1:5" ht="15">
      <c r="A29" s="111" t="s">
        <v>595</v>
      </c>
      <c r="B29" s="110"/>
      <c r="C29" s="109"/>
      <c r="D29" s="110"/>
      <c r="E29" s="117">
        <f>SUM(E30)</f>
        <v>210676875</v>
      </c>
    </row>
    <row r="30" spans="1:5" ht="15">
      <c r="A30" s="118" t="s">
        <v>596</v>
      </c>
      <c r="B30" s="113">
        <f>대차손익계산서!D6</f>
        <v>210676875</v>
      </c>
      <c r="C30" s="125">
        <v>0</v>
      </c>
      <c r="D30" s="110"/>
      <c r="E30" s="117">
        <f>+B30+C30</f>
        <v>210676875</v>
      </c>
    </row>
    <row r="31" spans="1:5" ht="15">
      <c r="A31" s="100" t="s">
        <v>597</v>
      </c>
      <c r="B31" s="110"/>
      <c r="C31" s="109"/>
      <c r="D31" s="110"/>
      <c r="E31" s="108">
        <f>SUM(E32,E36)</f>
        <v>0</v>
      </c>
    </row>
    <row r="32" spans="1:5" ht="15">
      <c r="A32" s="111" t="s">
        <v>598</v>
      </c>
      <c r="B32" s="110"/>
      <c r="C32" s="109"/>
      <c r="D32" s="110"/>
      <c r="E32" s="112">
        <f>SUM(E33:E35)</f>
        <v>0</v>
      </c>
    </row>
    <row r="33" spans="1:5" ht="15">
      <c r="A33" s="118" t="s">
        <v>599</v>
      </c>
      <c r="B33" s="113"/>
      <c r="C33" s="113"/>
      <c r="D33" s="110"/>
      <c r="E33" s="117">
        <f>+B33+C33</f>
        <v>0</v>
      </c>
    </row>
    <row r="34" spans="1:5" ht="15">
      <c r="A34" s="118" t="s">
        <v>600</v>
      </c>
      <c r="B34" s="113"/>
      <c r="C34" s="113"/>
      <c r="D34" s="110"/>
      <c r="E34" s="117">
        <f>+B34+C34</f>
        <v>0</v>
      </c>
    </row>
    <row r="35" spans="1:5" ht="15">
      <c r="A35" s="111" t="s">
        <v>601</v>
      </c>
      <c r="B35" s="110"/>
      <c r="C35" s="109"/>
      <c r="D35" s="110"/>
      <c r="E35" s="112">
        <f>SUM(E36:E38)</f>
        <v>0</v>
      </c>
    </row>
    <row r="36" spans="1:5" ht="15">
      <c r="A36" s="118" t="s">
        <v>602</v>
      </c>
      <c r="B36" s="113"/>
      <c r="C36" s="113"/>
      <c r="D36" s="110"/>
      <c r="E36" s="117">
        <f>+B36+C36</f>
        <v>0</v>
      </c>
    </row>
    <row r="37" spans="1:5" ht="15">
      <c r="A37" s="115" t="s">
        <v>600</v>
      </c>
      <c r="B37" s="117"/>
      <c r="C37" s="117"/>
      <c r="D37" s="116"/>
      <c r="E37" s="117">
        <f>+B37+C37</f>
        <v>0</v>
      </c>
    </row>
    <row r="38" spans="1:5" ht="15">
      <c r="A38" s="118" t="s">
        <v>603</v>
      </c>
      <c r="B38" s="113"/>
      <c r="C38" s="113"/>
      <c r="D38" s="110"/>
      <c r="E38" s="117">
        <f>+B38+C38</f>
        <v>0</v>
      </c>
    </row>
    <row r="39" spans="1:5" ht="15">
      <c r="A39" s="100" t="s">
        <v>604</v>
      </c>
      <c r="B39" s="110"/>
      <c r="C39" s="109"/>
      <c r="D39" s="110"/>
      <c r="E39" s="108">
        <f>SUM(E40,E45)</f>
        <v>0</v>
      </c>
    </row>
    <row r="40" spans="1:5" ht="15">
      <c r="A40" s="121" t="s">
        <v>605</v>
      </c>
      <c r="B40" s="116"/>
      <c r="C40" s="109"/>
      <c r="D40" s="116"/>
      <c r="E40" s="117">
        <f>SUM(E41:E44)</f>
        <v>0</v>
      </c>
    </row>
    <row r="41" spans="1:5" ht="15">
      <c r="A41" s="115" t="s">
        <v>606</v>
      </c>
      <c r="B41" s="113"/>
      <c r="C41" s="113"/>
      <c r="D41" s="116"/>
      <c r="E41" s="117">
        <f>+B41+C41</f>
        <v>0</v>
      </c>
    </row>
    <row r="42" spans="1:5" ht="15">
      <c r="A42" s="115" t="s">
        <v>607</v>
      </c>
      <c r="B42" s="113"/>
      <c r="C42" s="113"/>
      <c r="D42" s="116"/>
      <c r="E42" s="117">
        <f>+B42+C42</f>
        <v>0</v>
      </c>
    </row>
    <row r="43" spans="1:5" ht="15">
      <c r="A43" s="115" t="s">
        <v>608</v>
      </c>
      <c r="B43" s="113"/>
      <c r="C43" s="113"/>
      <c r="D43" s="116"/>
      <c r="E43" s="117">
        <f>+B43+C43</f>
        <v>0</v>
      </c>
    </row>
    <row r="44" spans="1:5" ht="15">
      <c r="A44" s="115" t="s">
        <v>609</v>
      </c>
      <c r="B44" s="113"/>
      <c r="C44" s="113"/>
      <c r="D44" s="116"/>
      <c r="E44" s="117">
        <f>+B44+C44</f>
        <v>0</v>
      </c>
    </row>
    <row r="45" spans="1:5" ht="15">
      <c r="A45" s="111" t="s">
        <v>610</v>
      </c>
      <c r="B45" s="114"/>
      <c r="C45" s="119"/>
      <c r="D45" s="114"/>
      <c r="E45" s="112">
        <f>SUM(E46:E47)</f>
        <v>0</v>
      </c>
    </row>
    <row r="46" spans="1:5" ht="15">
      <c r="A46" s="118" t="s">
        <v>611</v>
      </c>
      <c r="B46" s="113"/>
      <c r="C46" s="113"/>
      <c r="D46" s="110"/>
      <c r="E46" s="117">
        <f>+B46+C46</f>
        <v>0</v>
      </c>
    </row>
    <row r="47" spans="1:5" ht="15">
      <c r="A47" s="118" t="s">
        <v>612</v>
      </c>
      <c r="B47" s="113"/>
      <c r="C47" s="113"/>
      <c r="D47" s="110"/>
      <c r="E47" s="117">
        <f>+B47+C47</f>
        <v>0</v>
      </c>
    </row>
    <row r="48" spans="1:5" ht="15">
      <c r="A48" s="100" t="s">
        <v>613</v>
      </c>
      <c r="B48" s="110"/>
      <c r="C48" s="109"/>
      <c r="D48" s="110"/>
      <c r="E48" s="108">
        <f>SUM(E49)</f>
        <v>4533623</v>
      </c>
    </row>
    <row r="49" spans="1:5" ht="15">
      <c r="A49" s="111" t="s">
        <v>614</v>
      </c>
      <c r="B49" s="114"/>
      <c r="C49" s="119"/>
      <c r="D49" s="114"/>
      <c r="E49" s="112">
        <f>SUM(E50:E53)</f>
        <v>4533623</v>
      </c>
    </row>
    <row r="50" spans="1:5" ht="15">
      <c r="A50" s="118" t="s">
        <v>615</v>
      </c>
      <c r="B50" s="112">
        <f>대차손익계산서!D7</f>
        <v>75130</v>
      </c>
      <c r="C50" s="123">
        <f>-SUM(대차손익계산서!B25-대차손익계산서!A25)</f>
        <v>40060</v>
      </c>
      <c r="D50" s="120"/>
      <c r="E50" s="117">
        <f>+B50+C50</f>
        <v>115190</v>
      </c>
    </row>
    <row r="51" spans="1:5" ht="15">
      <c r="A51" s="115" t="s">
        <v>616</v>
      </c>
      <c r="B51" s="117"/>
      <c r="C51" s="113"/>
      <c r="D51" s="116"/>
      <c r="E51" s="117">
        <f>+B51+C51</f>
        <v>0</v>
      </c>
    </row>
    <row r="52" spans="1:5" ht="15">
      <c r="A52" s="115" t="s">
        <v>617</v>
      </c>
      <c r="B52" s="117"/>
      <c r="C52" s="113"/>
      <c r="D52" s="116"/>
      <c r="E52" s="117">
        <f>+B52+C52</f>
        <v>0</v>
      </c>
    </row>
    <row r="53" spans="1:5" ht="15">
      <c r="A53" s="118" t="s">
        <v>618</v>
      </c>
      <c r="B53" s="112">
        <f>대차손익계산서!D8</f>
        <v>4418433</v>
      </c>
      <c r="C53" s="113"/>
      <c r="D53" s="120"/>
      <c r="E53" s="117">
        <f>+B53+C53</f>
        <v>4418433</v>
      </c>
    </row>
    <row r="54" spans="1:5" ht="15">
      <c r="A54" s="100" t="s">
        <v>619</v>
      </c>
      <c r="B54" s="126"/>
      <c r="C54" s="113"/>
      <c r="D54" s="110"/>
      <c r="E54" s="104">
        <f>SUM(E55,E60,E65)</f>
        <v>0</v>
      </c>
    </row>
    <row r="55" spans="1:5" ht="15">
      <c r="A55" s="100" t="s">
        <v>620</v>
      </c>
      <c r="B55" s="126"/>
      <c r="C55" s="113"/>
      <c r="D55" s="110"/>
      <c r="E55" s="104">
        <f>SUM(E56:E59)</f>
        <v>0</v>
      </c>
    </row>
    <row r="56" spans="1:5" ht="15">
      <c r="A56" s="121" t="s">
        <v>621</v>
      </c>
      <c r="B56" s="127"/>
      <c r="C56" s="113"/>
      <c r="D56" s="116"/>
      <c r="E56" s="117">
        <f>+B56+C56</f>
        <v>0</v>
      </c>
    </row>
    <row r="57" spans="1:5" ht="15">
      <c r="A57" s="121" t="s">
        <v>622</v>
      </c>
      <c r="B57" s="127"/>
      <c r="C57" s="113"/>
      <c r="D57" s="116"/>
      <c r="E57" s="117">
        <f>+B57+C57</f>
        <v>0</v>
      </c>
    </row>
    <row r="58" spans="1:5" ht="15">
      <c r="A58" s="121" t="s">
        <v>623</v>
      </c>
      <c r="B58" s="127"/>
      <c r="C58" s="113"/>
      <c r="D58" s="116"/>
      <c r="E58" s="117">
        <f>+B58+C58</f>
        <v>0</v>
      </c>
    </row>
    <row r="59" spans="1:5" ht="15">
      <c r="A59" s="121" t="s">
        <v>624</v>
      </c>
      <c r="B59" s="127"/>
      <c r="C59" s="113"/>
      <c r="D59" s="116"/>
      <c r="E59" s="117">
        <f>+B59+C59</f>
        <v>0</v>
      </c>
    </row>
    <row r="60" spans="1:5" ht="15">
      <c r="A60" s="100" t="s">
        <v>625</v>
      </c>
      <c r="B60" s="126"/>
      <c r="C60" s="113"/>
      <c r="D60" s="110"/>
      <c r="E60" s="104">
        <f>SUM(E61:E67)</f>
        <v>0</v>
      </c>
    </row>
    <row r="61" spans="1:5" ht="15">
      <c r="A61" s="121" t="s">
        <v>626</v>
      </c>
      <c r="B61" s="127"/>
      <c r="C61" s="113"/>
      <c r="D61" s="116"/>
      <c r="E61" s="117">
        <f>+B61+C61</f>
        <v>0</v>
      </c>
    </row>
    <row r="62" spans="1:5" ht="15">
      <c r="A62" s="121" t="s">
        <v>627</v>
      </c>
      <c r="B62" s="127"/>
      <c r="C62" s="113"/>
      <c r="D62" s="116"/>
      <c r="E62" s="117">
        <f>+B62+C62</f>
        <v>0</v>
      </c>
    </row>
    <row r="63" spans="1:5" ht="15">
      <c r="A63" s="121" t="s">
        <v>628</v>
      </c>
      <c r="B63" s="127"/>
      <c r="C63" s="113"/>
      <c r="D63" s="116"/>
      <c r="E63" s="117">
        <f>+B63+C63</f>
        <v>0</v>
      </c>
    </row>
    <row r="64" spans="1:5" ht="15">
      <c r="A64" s="111" t="s">
        <v>629</v>
      </c>
      <c r="B64" s="126"/>
      <c r="C64" s="113"/>
      <c r="D64" s="110"/>
      <c r="E64" s="117">
        <f>+B64+C64</f>
        <v>0</v>
      </c>
    </row>
    <row r="65" spans="1:5" ht="15">
      <c r="A65" s="100" t="s">
        <v>630</v>
      </c>
      <c r="B65" s="126"/>
      <c r="C65" s="113"/>
      <c r="D65" s="110"/>
      <c r="E65" s="104">
        <f>SUM(E66:E71)</f>
        <v>0</v>
      </c>
    </row>
    <row r="66" spans="1:5" ht="15">
      <c r="A66" s="111" t="s">
        <v>631</v>
      </c>
      <c r="B66" s="126"/>
      <c r="C66" s="113"/>
      <c r="D66" s="110"/>
      <c r="E66" s="117">
        <f aca="true" t="shared" si="0" ref="E66:E71">+B66+C66</f>
        <v>0</v>
      </c>
    </row>
    <row r="67" spans="1:5" ht="15">
      <c r="A67" s="121" t="s">
        <v>632</v>
      </c>
      <c r="B67" s="127"/>
      <c r="C67" s="113"/>
      <c r="D67" s="116"/>
      <c r="E67" s="117">
        <f t="shared" si="0"/>
        <v>0</v>
      </c>
    </row>
    <row r="68" spans="1:5" ht="15">
      <c r="A68" s="121" t="s">
        <v>633</v>
      </c>
      <c r="B68" s="127"/>
      <c r="C68" s="113"/>
      <c r="D68" s="116"/>
      <c r="E68" s="117">
        <f t="shared" si="0"/>
        <v>0</v>
      </c>
    </row>
    <row r="69" spans="1:5" ht="15">
      <c r="A69" s="121" t="s">
        <v>634</v>
      </c>
      <c r="B69" s="127"/>
      <c r="C69" s="113"/>
      <c r="D69" s="116"/>
      <c r="E69" s="117">
        <f t="shared" si="0"/>
        <v>0</v>
      </c>
    </row>
    <row r="70" spans="1:5" ht="15">
      <c r="A70" s="121" t="s">
        <v>635</v>
      </c>
      <c r="B70" s="127"/>
      <c r="C70" s="113"/>
      <c r="D70" s="116"/>
      <c r="E70" s="117">
        <f t="shared" si="0"/>
        <v>0</v>
      </c>
    </row>
    <row r="71" spans="1:5" ht="15">
      <c r="A71" s="121" t="s">
        <v>636</v>
      </c>
      <c r="B71" s="127"/>
      <c r="C71" s="113"/>
      <c r="D71" s="116"/>
      <c r="E71" s="117">
        <f t="shared" si="0"/>
        <v>0</v>
      </c>
    </row>
    <row r="72" spans="1:5" ht="15">
      <c r="A72" s="100" t="s">
        <v>637</v>
      </c>
      <c r="B72" s="126"/>
      <c r="C72" s="113"/>
      <c r="D72" s="110"/>
      <c r="E72" s="104">
        <f>SUM(E73,E76)</f>
        <v>0</v>
      </c>
    </row>
    <row r="73" spans="1:5" ht="15">
      <c r="A73" s="100" t="s">
        <v>638</v>
      </c>
      <c r="B73" s="126"/>
      <c r="C73" s="113"/>
      <c r="D73" s="110"/>
      <c r="E73" s="104">
        <f>SUM(E74:E75)</f>
        <v>0</v>
      </c>
    </row>
    <row r="74" spans="1:5" ht="15">
      <c r="A74" s="111" t="s">
        <v>639</v>
      </c>
      <c r="B74" s="126"/>
      <c r="C74" s="113"/>
      <c r="D74" s="110"/>
      <c r="E74" s="117">
        <f>+B74+C74</f>
        <v>0</v>
      </c>
    </row>
    <row r="75" spans="1:5" ht="15">
      <c r="A75" s="121" t="s">
        <v>640</v>
      </c>
      <c r="B75" s="127"/>
      <c r="C75" s="123"/>
      <c r="D75" s="116"/>
      <c r="E75" s="117">
        <f>+B75+C75</f>
        <v>0</v>
      </c>
    </row>
    <row r="76" spans="1:5" ht="15">
      <c r="A76" s="128" t="s">
        <v>641</v>
      </c>
      <c r="B76" s="127"/>
      <c r="C76" s="113"/>
      <c r="D76" s="116"/>
      <c r="E76" s="129">
        <f>SUM(E77)</f>
        <v>0</v>
      </c>
    </row>
    <row r="77" spans="1:5" ht="15">
      <c r="A77" s="130" t="s">
        <v>642</v>
      </c>
      <c r="B77" s="131"/>
      <c r="C77" s="132"/>
      <c r="D77" s="133"/>
      <c r="E77" s="134">
        <f>+B77+C77</f>
        <v>0</v>
      </c>
    </row>
    <row r="78" spans="1:5" ht="15">
      <c r="A78" s="135"/>
      <c r="B78" s="136"/>
      <c r="C78" s="137"/>
      <c r="D78" s="136"/>
      <c r="E78" s="138"/>
    </row>
    <row r="79" spans="1:5" ht="15">
      <c r="A79" s="135"/>
      <c r="B79" s="136"/>
      <c r="C79" s="137"/>
      <c r="D79" s="136"/>
      <c r="E79" s="138"/>
    </row>
    <row r="80" spans="1:5" ht="15">
      <c r="A80" s="135"/>
      <c r="B80" s="136"/>
      <c r="C80" s="137"/>
      <c r="D80" s="136"/>
      <c r="E80" s="138"/>
    </row>
    <row r="81" spans="1:5" ht="15">
      <c r="A81" s="135"/>
      <c r="B81" s="136"/>
      <c r="C81" s="137"/>
      <c r="D81" s="136"/>
      <c r="E81" s="138"/>
    </row>
    <row r="82" spans="1:5" ht="15">
      <c r="A82" s="135"/>
      <c r="B82" s="136"/>
      <c r="C82" s="137"/>
      <c r="D82" s="136"/>
      <c r="E82" s="138"/>
    </row>
    <row r="83" spans="1:5" ht="15">
      <c r="A83" s="135"/>
      <c r="B83" s="136"/>
      <c r="C83" s="137"/>
      <c r="D83" s="136"/>
      <c r="E83" s="138"/>
    </row>
    <row r="84" spans="1:5" ht="15">
      <c r="A84" s="135"/>
      <c r="B84" s="136"/>
      <c r="C84" s="137"/>
      <c r="D84" s="136"/>
      <c r="E84" s="138"/>
    </row>
    <row r="85" spans="1:5" ht="15">
      <c r="A85" s="135"/>
      <c r="B85" s="136"/>
      <c r="C85" s="137"/>
      <c r="D85" s="136"/>
      <c r="E85" s="138"/>
    </row>
    <row r="86" spans="1:5" ht="15">
      <c r="A86" s="135"/>
      <c r="B86" s="136"/>
      <c r="C86" s="137"/>
      <c r="D86" s="136"/>
      <c r="E86" s="138"/>
    </row>
    <row r="87" spans="1:5" ht="15">
      <c r="A87" s="135"/>
      <c r="B87" s="136"/>
      <c r="C87" s="137"/>
      <c r="D87" s="136"/>
      <c r="E87" s="138"/>
    </row>
    <row r="88" spans="1:5" ht="15">
      <c r="A88" s="135"/>
      <c r="B88" s="136"/>
      <c r="C88" s="137"/>
      <c r="D88" s="136"/>
      <c r="E88" s="138"/>
    </row>
    <row r="89" spans="1:5" ht="15">
      <c r="A89" s="135"/>
      <c r="B89" s="136"/>
      <c r="C89" s="137"/>
      <c r="D89" s="136"/>
      <c r="E89" s="138"/>
    </row>
    <row r="90" spans="1:5" ht="15">
      <c r="A90" s="135"/>
      <c r="B90" s="136"/>
      <c r="C90" s="137"/>
      <c r="D90" s="136"/>
      <c r="E90" s="138"/>
    </row>
    <row r="91" spans="1:5" ht="15">
      <c r="A91" s="135"/>
      <c r="B91" s="136"/>
      <c r="C91" s="137"/>
      <c r="D91" s="136"/>
      <c r="E91" s="138"/>
    </row>
    <row r="92" spans="1:5" ht="15">
      <c r="A92" s="135"/>
      <c r="B92" s="136"/>
      <c r="C92" s="137"/>
      <c r="D92" s="136"/>
      <c r="E92" s="138"/>
    </row>
    <row r="93" spans="1:5" ht="15">
      <c r="A93" s="135"/>
      <c r="B93" s="136"/>
      <c r="C93" s="137"/>
      <c r="D93" s="136"/>
      <c r="E93" s="138"/>
    </row>
    <row r="94" spans="1:5" ht="15">
      <c r="A94" s="135"/>
      <c r="B94" s="136"/>
      <c r="C94" s="137"/>
      <c r="D94" s="136"/>
      <c r="E94" s="138"/>
    </row>
    <row r="95" spans="1:5" ht="15">
      <c r="A95" s="135"/>
      <c r="B95" s="136"/>
      <c r="C95" s="137"/>
      <c r="D95" s="136"/>
      <c r="E95" s="138"/>
    </row>
    <row r="96" spans="1:5" ht="15">
      <c r="A96" s="135"/>
      <c r="B96" s="136"/>
      <c r="C96" s="137"/>
      <c r="D96" s="136"/>
      <c r="E96" s="138"/>
    </row>
    <row r="97" spans="1:5" ht="15">
      <c r="A97" s="135"/>
      <c r="B97" s="136"/>
      <c r="C97" s="137"/>
      <c r="D97" s="136"/>
      <c r="E97" s="138"/>
    </row>
    <row r="98" spans="1:5" ht="15">
      <c r="A98" s="135"/>
      <c r="B98" s="136"/>
      <c r="C98" s="137"/>
      <c r="D98" s="136"/>
      <c r="E98" s="138"/>
    </row>
    <row r="99" spans="1:5" ht="15">
      <c r="A99" s="135"/>
      <c r="B99" s="136"/>
      <c r="C99" s="137"/>
      <c r="D99" s="136"/>
      <c r="E99" s="138"/>
    </row>
    <row r="100" spans="1:5" ht="15">
      <c r="A100" s="135"/>
      <c r="B100" s="136"/>
      <c r="C100" s="137"/>
      <c r="D100" s="136"/>
      <c r="E100" s="138"/>
    </row>
    <row r="101" spans="1:5" ht="17.25" thickBot="1">
      <c r="A101" s="135"/>
      <c r="B101" s="136"/>
      <c r="C101" s="137"/>
      <c r="D101" s="136"/>
      <c r="E101" s="138"/>
    </row>
    <row r="102" spans="1:5" ht="17.25" thickBot="1">
      <c r="A102" s="139" t="s">
        <v>643</v>
      </c>
      <c r="B102" s="140" t="s">
        <v>572</v>
      </c>
      <c r="C102" s="141" t="s">
        <v>573</v>
      </c>
      <c r="D102" s="140" t="s">
        <v>574</v>
      </c>
      <c r="E102" s="142" t="s">
        <v>575</v>
      </c>
    </row>
    <row r="103" spans="1:5" ht="18" thickBot="1" thickTop="1">
      <c r="A103" s="143" t="s">
        <v>644</v>
      </c>
      <c r="B103" s="144">
        <f>SUM(B106:B202)</f>
        <v>490119785</v>
      </c>
      <c r="C103" s="145">
        <f>SUM(C106:C201)</f>
        <v>49327976</v>
      </c>
      <c r="D103" s="146"/>
      <c r="E103" s="147">
        <f>SUM(E104,E171,E196)</f>
        <v>539447761</v>
      </c>
    </row>
    <row r="104" spans="1:5" ht="15">
      <c r="A104" s="148" t="s">
        <v>645</v>
      </c>
      <c r="B104" s="149"/>
      <c r="C104" s="150"/>
      <c r="D104" s="151"/>
      <c r="E104" s="152">
        <f>SUM(E106,E127,E143,E160,E164,E168)</f>
        <v>526910488</v>
      </c>
    </row>
    <row r="105" spans="1:5" ht="15">
      <c r="A105" s="105" t="s">
        <v>578</v>
      </c>
      <c r="B105" s="106" t="s">
        <v>572</v>
      </c>
      <c r="C105" s="107" t="s">
        <v>573</v>
      </c>
      <c r="D105" s="106" t="s">
        <v>574</v>
      </c>
      <c r="E105" s="106" t="s">
        <v>579</v>
      </c>
    </row>
    <row r="106" spans="1:5" ht="15">
      <c r="A106" s="100" t="s">
        <v>646</v>
      </c>
      <c r="B106" s="110"/>
      <c r="C106" s="109"/>
      <c r="D106" s="110"/>
      <c r="E106" s="153">
        <f>E107+E114+E120+E123+E125</f>
        <v>196439058</v>
      </c>
    </row>
    <row r="107" spans="1:5" ht="15">
      <c r="A107" s="111" t="s">
        <v>647</v>
      </c>
      <c r="B107" s="110"/>
      <c r="C107" s="109"/>
      <c r="D107" s="110"/>
      <c r="E107" s="112">
        <f>SUM(E108:E113)</f>
        <v>0</v>
      </c>
    </row>
    <row r="108" spans="1:5" ht="15">
      <c r="A108" s="118" t="s">
        <v>648</v>
      </c>
      <c r="B108" s="112"/>
      <c r="C108" s="113"/>
      <c r="D108" s="110"/>
      <c r="E108" s="117">
        <f aca="true" t="shared" si="1" ref="E108:E113">+B108+C108</f>
        <v>0</v>
      </c>
    </row>
    <row r="109" spans="1:5" ht="15">
      <c r="A109" s="115" t="s">
        <v>649</v>
      </c>
      <c r="B109" s="112"/>
      <c r="C109" s="113"/>
      <c r="D109" s="116"/>
      <c r="E109" s="117">
        <f t="shared" si="1"/>
        <v>0</v>
      </c>
    </row>
    <row r="110" spans="1:5" ht="15">
      <c r="A110" s="118" t="s">
        <v>650</v>
      </c>
      <c r="B110" s="112"/>
      <c r="C110" s="113"/>
      <c r="D110" s="120"/>
      <c r="E110" s="117">
        <f t="shared" si="1"/>
        <v>0</v>
      </c>
    </row>
    <row r="111" spans="1:5" ht="15">
      <c r="A111" s="118" t="s">
        <v>651</v>
      </c>
      <c r="B111" s="112"/>
      <c r="C111" s="123"/>
      <c r="D111" s="110"/>
      <c r="E111" s="117">
        <f t="shared" si="1"/>
        <v>0</v>
      </c>
    </row>
    <row r="112" spans="1:5" ht="15">
      <c r="A112" s="115" t="s">
        <v>652</v>
      </c>
      <c r="B112" s="112"/>
      <c r="C112" s="113"/>
      <c r="D112" s="116"/>
      <c r="E112" s="117">
        <f t="shared" si="1"/>
        <v>0</v>
      </c>
    </row>
    <row r="113" spans="1:5" ht="15">
      <c r="A113" s="115" t="s">
        <v>653</v>
      </c>
      <c r="B113" s="112"/>
      <c r="C113" s="113"/>
      <c r="D113" s="116"/>
      <c r="E113" s="117">
        <f t="shared" si="1"/>
        <v>0</v>
      </c>
    </row>
    <row r="114" spans="1:5" ht="15">
      <c r="A114" s="111" t="s">
        <v>654</v>
      </c>
      <c r="B114" s="110"/>
      <c r="C114" s="109"/>
      <c r="D114" s="110"/>
      <c r="E114" s="112">
        <f>SUM(E115:E119)</f>
        <v>0</v>
      </c>
    </row>
    <row r="115" spans="1:5" ht="15">
      <c r="A115" s="118" t="s">
        <v>648</v>
      </c>
      <c r="B115" s="112"/>
      <c r="C115" s="113"/>
      <c r="D115" s="110"/>
      <c r="E115" s="117">
        <f>+B115+C115</f>
        <v>0</v>
      </c>
    </row>
    <row r="116" spans="1:5" ht="15">
      <c r="A116" s="118" t="s">
        <v>655</v>
      </c>
      <c r="B116" s="112"/>
      <c r="C116" s="113"/>
      <c r="D116" s="110"/>
      <c r="E116" s="117">
        <f>+B116+C116</f>
        <v>0</v>
      </c>
    </row>
    <row r="117" spans="1:5" ht="15">
      <c r="A117" s="115" t="s">
        <v>656</v>
      </c>
      <c r="B117" s="112"/>
      <c r="C117" s="113"/>
      <c r="D117" s="116"/>
      <c r="E117" s="117">
        <f>+B117+C117</f>
        <v>0</v>
      </c>
    </row>
    <row r="118" spans="1:5" ht="15">
      <c r="A118" s="115" t="s">
        <v>657</v>
      </c>
      <c r="B118" s="112"/>
      <c r="C118" s="113"/>
      <c r="D118" s="116"/>
      <c r="E118" s="117">
        <f>+B118+C118</f>
        <v>0</v>
      </c>
    </row>
    <row r="119" spans="1:5" ht="15">
      <c r="A119" s="118" t="s">
        <v>658</v>
      </c>
      <c r="B119" s="112"/>
      <c r="C119" s="113"/>
      <c r="D119" s="110"/>
      <c r="E119" s="117">
        <f>+B119+C119</f>
        <v>0</v>
      </c>
    </row>
    <row r="120" spans="1:5" ht="15">
      <c r="A120" s="111" t="s">
        <v>659</v>
      </c>
      <c r="B120" s="110"/>
      <c r="C120" s="109"/>
      <c r="D120" s="110"/>
      <c r="E120" s="112">
        <f>SUM(E121:E122)</f>
        <v>0</v>
      </c>
    </row>
    <row r="121" spans="1:5" ht="15">
      <c r="A121" s="118" t="s">
        <v>660</v>
      </c>
      <c r="B121" s="112"/>
      <c r="C121" s="113"/>
      <c r="D121" s="120"/>
      <c r="E121" s="117">
        <f>+B121+C121</f>
        <v>0</v>
      </c>
    </row>
    <row r="122" spans="1:5" ht="15">
      <c r="A122" s="115" t="s">
        <v>661</v>
      </c>
      <c r="B122" s="112"/>
      <c r="C122" s="113"/>
      <c r="D122" s="116"/>
      <c r="E122" s="117">
        <f>+B122+C122</f>
        <v>0</v>
      </c>
    </row>
    <row r="123" spans="1:5" ht="15">
      <c r="A123" s="121" t="s">
        <v>662</v>
      </c>
      <c r="B123" s="116"/>
      <c r="C123" s="109"/>
      <c r="D123" s="116"/>
      <c r="E123" s="117">
        <f>SUM(E124)</f>
        <v>0</v>
      </c>
    </row>
    <row r="124" spans="1:5" ht="15">
      <c r="A124" s="115" t="s">
        <v>663</v>
      </c>
      <c r="B124" s="112"/>
      <c r="C124" s="113"/>
      <c r="D124" s="116"/>
      <c r="E124" s="117">
        <f>+B124+C124</f>
        <v>0</v>
      </c>
    </row>
    <row r="125" spans="1:5" ht="15">
      <c r="A125" s="111" t="s">
        <v>664</v>
      </c>
      <c r="B125" s="110"/>
      <c r="C125" s="109"/>
      <c r="D125" s="110"/>
      <c r="E125" s="112">
        <f>SUM(E126)</f>
        <v>196439058</v>
      </c>
    </row>
    <row r="126" spans="1:5" ht="15">
      <c r="A126" s="118" t="s">
        <v>665</v>
      </c>
      <c r="B126" s="112">
        <f>대차손익계산서!B9</f>
        <v>215747811</v>
      </c>
      <c r="C126" s="174">
        <f>-SUM(대차손익계산서!A26-대차손익계산서!B26)</f>
        <v>-19308753</v>
      </c>
      <c r="D126" s="110"/>
      <c r="E126" s="117">
        <f>+B126+C126</f>
        <v>196439058</v>
      </c>
    </row>
    <row r="127" spans="1:5" ht="15">
      <c r="A127" s="100" t="s">
        <v>666</v>
      </c>
      <c r="B127" s="110"/>
      <c r="C127" s="109"/>
      <c r="D127" s="110"/>
      <c r="E127" s="153">
        <f>E128+E135+E141</f>
        <v>311818902</v>
      </c>
    </row>
    <row r="128" spans="1:5" ht="15">
      <c r="A128" s="111" t="s">
        <v>667</v>
      </c>
      <c r="B128" s="110"/>
      <c r="C128" s="109"/>
      <c r="D128" s="110"/>
      <c r="E128" s="112">
        <f>SUM(E129:E134)</f>
        <v>0</v>
      </c>
    </row>
    <row r="129" spans="1:5" ht="15">
      <c r="A129" s="118" t="s">
        <v>648</v>
      </c>
      <c r="B129" s="112"/>
      <c r="C129" s="113"/>
      <c r="D129" s="120"/>
      <c r="E129" s="117">
        <f aca="true" t="shared" si="2" ref="E129:E134">+B129+C129</f>
        <v>0</v>
      </c>
    </row>
    <row r="130" spans="1:5" ht="15">
      <c r="A130" s="115" t="s">
        <v>649</v>
      </c>
      <c r="B130" s="112"/>
      <c r="C130" s="113"/>
      <c r="D130" s="116"/>
      <c r="E130" s="117">
        <f t="shared" si="2"/>
        <v>0</v>
      </c>
    </row>
    <row r="131" spans="1:5" ht="15">
      <c r="A131" s="118" t="s">
        <v>650</v>
      </c>
      <c r="B131" s="112"/>
      <c r="C131" s="113"/>
      <c r="D131" s="120"/>
      <c r="E131" s="117">
        <f t="shared" si="2"/>
        <v>0</v>
      </c>
    </row>
    <row r="132" spans="1:5" ht="15">
      <c r="A132" s="118" t="s">
        <v>651</v>
      </c>
      <c r="B132" s="112"/>
      <c r="C132" s="123"/>
      <c r="D132" s="110"/>
      <c r="E132" s="117">
        <f t="shared" si="2"/>
        <v>0</v>
      </c>
    </row>
    <row r="133" spans="1:5" ht="15">
      <c r="A133" s="115" t="s">
        <v>652</v>
      </c>
      <c r="B133" s="112"/>
      <c r="C133" s="113"/>
      <c r="D133" s="116"/>
      <c r="E133" s="117">
        <f t="shared" si="2"/>
        <v>0</v>
      </c>
    </row>
    <row r="134" spans="1:5" ht="15">
      <c r="A134" s="115" t="s">
        <v>653</v>
      </c>
      <c r="B134" s="112"/>
      <c r="C134" s="113"/>
      <c r="D134" s="116"/>
      <c r="E134" s="117">
        <f t="shared" si="2"/>
        <v>0</v>
      </c>
    </row>
    <row r="135" spans="1:5" ht="15">
      <c r="A135" s="111" t="s">
        <v>654</v>
      </c>
      <c r="B135" s="110"/>
      <c r="C135" s="109"/>
      <c r="D135" s="110"/>
      <c r="E135" s="112">
        <f>SUM(E136:E140)</f>
        <v>0</v>
      </c>
    </row>
    <row r="136" spans="1:5" ht="15">
      <c r="A136" s="118" t="s">
        <v>648</v>
      </c>
      <c r="B136" s="112"/>
      <c r="C136" s="113"/>
      <c r="D136" s="110"/>
      <c r="E136" s="117">
        <f>+B136+C136</f>
        <v>0</v>
      </c>
    </row>
    <row r="137" spans="1:5" ht="15">
      <c r="A137" s="118" t="s">
        <v>655</v>
      </c>
      <c r="B137" s="112"/>
      <c r="C137" s="113"/>
      <c r="D137" s="110"/>
      <c r="E137" s="117">
        <f>+B137+C137</f>
        <v>0</v>
      </c>
    </row>
    <row r="138" spans="1:5" ht="15">
      <c r="A138" s="118" t="s">
        <v>656</v>
      </c>
      <c r="B138" s="112"/>
      <c r="C138" s="113"/>
      <c r="D138" s="110"/>
      <c r="E138" s="117">
        <f>+B138+C138</f>
        <v>0</v>
      </c>
    </row>
    <row r="139" spans="1:5" ht="15">
      <c r="A139" s="118" t="s">
        <v>657</v>
      </c>
      <c r="B139" s="112"/>
      <c r="C139" s="113"/>
      <c r="D139" s="110"/>
      <c r="E139" s="117">
        <f>+B139+C139</f>
        <v>0</v>
      </c>
    </row>
    <row r="140" spans="1:5" ht="15">
      <c r="A140" s="118" t="s">
        <v>658</v>
      </c>
      <c r="B140" s="112"/>
      <c r="C140" s="113"/>
      <c r="D140" s="110"/>
      <c r="E140" s="117">
        <f>+B140+C140</f>
        <v>0</v>
      </c>
    </row>
    <row r="141" spans="1:5" ht="15">
      <c r="A141" s="111" t="s">
        <v>668</v>
      </c>
      <c r="B141" s="110"/>
      <c r="C141" s="109"/>
      <c r="D141" s="110"/>
      <c r="E141" s="112">
        <f>SUM(E142)</f>
        <v>311818902</v>
      </c>
    </row>
    <row r="142" spans="1:5" ht="15">
      <c r="A142" s="118" t="s">
        <v>669</v>
      </c>
      <c r="B142" s="112">
        <f>대차손익계산서!B10</f>
        <v>272042454</v>
      </c>
      <c r="C142" s="175">
        <f>SUM(대차손익계산서!E29-대차손익계산서!D29+대차손익계산서!E30-대차손익계산서!D30+대차손익계산서!E33-대차손익계산서!D33+대차손익계산서!B23-대차손익계산서!A23)</f>
        <v>39776448</v>
      </c>
      <c r="D142" s="110"/>
      <c r="E142" s="117">
        <f>+B142+C142</f>
        <v>311818902</v>
      </c>
    </row>
    <row r="143" spans="1:5" ht="15">
      <c r="A143" s="100" t="s">
        <v>670</v>
      </c>
      <c r="B143" s="110"/>
      <c r="C143" s="109"/>
      <c r="D143" s="110"/>
      <c r="E143" s="153">
        <f>E144+E147+E155+E158</f>
        <v>0</v>
      </c>
    </row>
    <row r="144" spans="1:5" ht="15">
      <c r="A144" s="111" t="s">
        <v>671</v>
      </c>
      <c r="B144" s="110"/>
      <c r="C144" s="109"/>
      <c r="D144" s="110"/>
      <c r="E144" s="112">
        <f>SUM(E145:E146)</f>
        <v>0</v>
      </c>
    </row>
    <row r="145" spans="1:5" ht="15">
      <c r="A145" s="154" t="s">
        <v>672</v>
      </c>
      <c r="B145" s="112"/>
      <c r="C145" s="113"/>
      <c r="D145" s="110"/>
      <c r="E145" s="117">
        <f>+B145+C145</f>
        <v>0</v>
      </c>
    </row>
    <row r="146" spans="1:5" ht="15">
      <c r="A146" s="115" t="s">
        <v>673</v>
      </c>
      <c r="B146" s="117"/>
      <c r="C146" s="113"/>
      <c r="D146" s="116"/>
      <c r="E146" s="117">
        <f>+B146+C146</f>
        <v>0</v>
      </c>
    </row>
    <row r="147" spans="1:5" ht="15">
      <c r="A147" s="111" t="s">
        <v>674</v>
      </c>
      <c r="B147" s="110"/>
      <c r="C147" s="109"/>
      <c r="D147" s="110"/>
      <c r="E147" s="112">
        <f>SUM(E148:E154)</f>
        <v>0</v>
      </c>
    </row>
    <row r="148" spans="1:5" ht="15">
      <c r="A148" s="154" t="s">
        <v>675</v>
      </c>
      <c r="B148" s="112"/>
      <c r="C148" s="113"/>
      <c r="D148" s="110"/>
      <c r="E148" s="117">
        <f aca="true" t="shared" si="3" ref="E148:E154">+B148+C148</f>
        <v>0</v>
      </c>
    </row>
    <row r="149" spans="1:5" ht="15">
      <c r="A149" s="154" t="s">
        <v>676</v>
      </c>
      <c r="B149" s="112"/>
      <c r="C149" s="113"/>
      <c r="D149" s="120"/>
      <c r="E149" s="117">
        <f t="shared" si="3"/>
        <v>0</v>
      </c>
    </row>
    <row r="150" spans="1:5" ht="15">
      <c r="A150" s="155" t="s">
        <v>677</v>
      </c>
      <c r="B150" s="112"/>
      <c r="C150" s="113"/>
      <c r="D150" s="116"/>
      <c r="E150" s="117">
        <f t="shared" si="3"/>
        <v>0</v>
      </c>
    </row>
    <row r="151" spans="1:5" ht="15">
      <c r="A151" s="155" t="s">
        <v>678</v>
      </c>
      <c r="B151" s="112"/>
      <c r="C151" s="113"/>
      <c r="D151" s="116"/>
      <c r="E151" s="117">
        <f t="shared" si="3"/>
        <v>0</v>
      </c>
    </row>
    <row r="152" spans="1:5" ht="15">
      <c r="A152" s="155" t="s">
        <v>679</v>
      </c>
      <c r="B152" s="112"/>
      <c r="C152" s="113"/>
      <c r="D152" s="116"/>
      <c r="E152" s="117">
        <f t="shared" si="3"/>
        <v>0</v>
      </c>
    </row>
    <row r="153" spans="1:5" ht="15">
      <c r="A153" s="155" t="s">
        <v>680</v>
      </c>
      <c r="B153" s="112"/>
      <c r="C153" s="113"/>
      <c r="D153" s="116"/>
      <c r="E153" s="117">
        <f t="shared" si="3"/>
        <v>0</v>
      </c>
    </row>
    <row r="154" spans="1:5" ht="15">
      <c r="A154" s="155" t="s">
        <v>681</v>
      </c>
      <c r="B154" s="112"/>
      <c r="C154" s="123"/>
      <c r="D154" s="116"/>
      <c r="E154" s="117">
        <f t="shared" si="3"/>
        <v>0</v>
      </c>
    </row>
    <row r="155" spans="1:5" ht="15">
      <c r="A155" s="121" t="s">
        <v>682</v>
      </c>
      <c r="B155" s="116"/>
      <c r="C155" s="109"/>
      <c r="D155" s="116"/>
      <c r="E155" s="117">
        <f>SUM(E156:E157)</f>
        <v>0</v>
      </c>
    </row>
    <row r="156" spans="1:5" ht="15">
      <c r="A156" s="155" t="s">
        <v>683</v>
      </c>
      <c r="B156" s="112"/>
      <c r="C156" s="113"/>
      <c r="D156" s="116"/>
      <c r="E156" s="117">
        <f>+B156+C156</f>
        <v>0</v>
      </c>
    </row>
    <row r="157" spans="1:5" ht="15">
      <c r="A157" s="155" t="s">
        <v>684</v>
      </c>
      <c r="B157" s="112"/>
      <c r="C157" s="113"/>
      <c r="D157" s="116"/>
      <c r="E157" s="117">
        <f>+B157+C157</f>
        <v>0</v>
      </c>
    </row>
    <row r="158" spans="1:5" ht="15">
      <c r="A158" s="121" t="s">
        <v>685</v>
      </c>
      <c r="B158" s="116"/>
      <c r="C158" s="109"/>
      <c r="D158" s="116"/>
      <c r="E158" s="117">
        <f>SUM(E159)</f>
        <v>0</v>
      </c>
    </row>
    <row r="159" spans="1:5" ht="15">
      <c r="A159" s="155" t="s">
        <v>686</v>
      </c>
      <c r="B159" s="112"/>
      <c r="C159" s="113"/>
      <c r="D159" s="116"/>
      <c r="E159" s="117">
        <f>+B159+C159</f>
        <v>0</v>
      </c>
    </row>
    <row r="160" spans="1:5" ht="15">
      <c r="A160" s="100" t="s">
        <v>687</v>
      </c>
      <c r="B160" s="110"/>
      <c r="C160" s="109"/>
      <c r="D160" s="110"/>
      <c r="E160" s="156">
        <f>E161</f>
        <v>18183623</v>
      </c>
    </row>
    <row r="161" spans="1:5" ht="15">
      <c r="A161" s="111" t="s">
        <v>688</v>
      </c>
      <c r="B161" s="110"/>
      <c r="C161" s="109"/>
      <c r="D161" s="110"/>
      <c r="E161" s="157">
        <f>SUM(E162:E163)</f>
        <v>18183623</v>
      </c>
    </row>
    <row r="162" spans="1:5" ht="15">
      <c r="A162" s="155" t="s">
        <v>648</v>
      </c>
      <c r="B162" s="158">
        <f>SUM(대차손익계산서!B13)</f>
        <v>1809997</v>
      </c>
      <c r="C162" s="159">
        <f>SUM(대차손익계산서!E31-대차손익계산서!D31)</f>
        <v>16323008</v>
      </c>
      <c r="D162" s="116"/>
      <c r="E162" s="158">
        <f>B162+C162</f>
        <v>18133005</v>
      </c>
    </row>
    <row r="163" spans="1:5" ht="15">
      <c r="A163" s="154" t="s">
        <v>689</v>
      </c>
      <c r="B163" s="159">
        <f>대차손익계산서!B11</f>
        <v>50618</v>
      </c>
      <c r="C163" s="159"/>
      <c r="D163" s="109"/>
      <c r="E163" s="113">
        <f>+B163+C163</f>
        <v>50618</v>
      </c>
    </row>
    <row r="164" spans="1:5" ht="15">
      <c r="A164" s="100" t="s">
        <v>690</v>
      </c>
      <c r="B164" s="110"/>
      <c r="C164" s="109"/>
      <c r="D164" s="110"/>
      <c r="E164" s="108">
        <f>E165</f>
        <v>468905</v>
      </c>
    </row>
    <row r="165" spans="1:5" ht="15">
      <c r="A165" s="111" t="s">
        <v>691</v>
      </c>
      <c r="B165" s="110"/>
      <c r="C165" s="109"/>
      <c r="D165" s="110"/>
      <c r="E165" s="112">
        <f>SUM(E166:E167)</f>
        <v>468905</v>
      </c>
    </row>
    <row r="166" spans="1:5" ht="15">
      <c r="A166" s="155" t="s">
        <v>692</v>
      </c>
      <c r="B166" s="117"/>
      <c r="C166" s="113"/>
      <c r="D166" s="116"/>
      <c r="E166" s="117">
        <f>+B166+C166</f>
        <v>0</v>
      </c>
    </row>
    <row r="167" spans="1:5" ht="15">
      <c r="A167" s="154" t="s">
        <v>693</v>
      </c>
      <c r="B167" s="112">
        <f>대차손익계산서!B14</f>
        <v>468905</v>
      </c>
      <c r="C167" s="113"/>
      <c r="D167" s="110"/>
      <c r="E167" s="125">
        <f>+B167+C167</f>
        <v>468905</v>
      </c>
    </row>
    <row r="168" spans="1:5" ht="15">
      <c r="A168" s="100" t="s">
        <v>694</v>
      </c>
      <c r="B168" s="110"/>
      <c r="C168" s="109"/>
      <c r="D168" s="110"/>
      <c r="E168" s="108">
        <f>E169</f>
        <v>0</v>
      </c>
    </row>
    <row r="169" spans="1:5" ht="15">
      <c r="A169" s="111" t="s">
        <v>695</v>
      </c>
      <c r="B169" s="110"/>
      <c r="C169" s="109"/>
      <c r="D169" s="110"/>
      <c r="E169" s="112">
        <f>+E170</f>
        <v>0</v>
      </c>
    </row>
    <row r="170" spans="1:5" ht="15">
      <c r="A170" s="154" t="s">
        <v>696</v>
      </c>
      <c r="B170" s="112"/>
      <c r="C170" s="123"/>
      <c r="D170" s="110"/>
      <c r="E170" s="117">
        <f>+B170+C170</f>
        <v>0</v>
      </c>
    </row>
    <row r="171" spans="1:5" ht="15">
      <c r="A171" s="100" t="s">
        <v>697</v>
      </c>
      <c r="B171" s="126"/>
      <c r="C171" s="109"/>
      <c r="D171" s="110"/>
      <c r="E171" s="104">
        <f>SUM(E172,E177,E186,E190)</f>
        <v>12537273</v>
      </c>
    </row>
    <row r="172" spans="1:5" ht="15">
      <c r="A172" s="128" t="s">
        <v>698</v>
      </c>
      <c r="B172" s="127"/>
      <c r="C172" s="109"/>
      <c r="D172" s="116"/>
      <c r="E172" s="160">
        <f>SUM(E173:E176)</f>
        <v>0</v>
      </c>
    </row>
    <row r="173" spans="1:5" ht="15">
      <c r="A173" s="121" t="s">
        <v>699</v>
      </c>
      <c r="B173" s="127"/>
      <c r="C173" s="109"/>
      <c r="D173" s="116"/>
      <c r="E173" s="117">
        <f>+B173+C173</f>
        <v>0</v>
      </c>
    </row>
    <row r="174" spans="1:5" ht="15">
      <c r="A174" s="121" t="s">
        <v>700</v>
      </c>
      <c r="B174" s="127"/>
      <c r="C174" s="109"/>
      <c r="D174" s="116"/>
      <c r="E174" s="117">
        <f>+B174+C174</f>
        <v>0</v>
      </c>
    </row>
    <row r="175" spans="1:5" ht="15">
      <c r="A175" s="121" t="s">
        <v>701</v>
      </c>
      <c r="B175" s="127"/>
      <c r="C175" s="109"/>
      <c r="D175" s="116"/>
      <c r="E175" s="117">
        <f>+B175+C175</f>
        <v>0</v>
      </c>
    </row>
    <row r="176" spans="1:5" ht="15">
      <c r="A176" s="121" t="s">
        <v>702</v>
      </c>
      <c r="B176" s="127"/>
      <c r="C176" s="109"/>
      <c r="D176" s="116"/>
      <c r="E176" s="117">
        <f>+B176+C176</f>
        <v>0</v>
      </c>
    </row>
    <row r="177" spans="1:5" ht="15">
      <c r="A177" s="100" t="s">
        <v>703</v>
      </c>
      <c r="B177" s="126"/>
      <c r="C177" s="109"/>
      <c r="D177" s="110"/>
      <c r="E177" s="104">
        <f>SUM(E178:E185)</f>
        <v>12537273</v>
      </c>
    </row>
    <row r="178" spans="1:5" ht="15">
      <c r="A178" s="111" t="s">
        <v>704</v>
      </c>
      <c r="B178" s="126"/>
      <c r="C178" s="109"/>
      <c r="D178" s="110"/>
      <c r="E178" s="117">
        <f aca="true" t="shared" si="4" ref="E178:E184">+B178+C178</f>
        <v>0</v>
      </c>
    </row>
    <row r="179" spans="1:5" ht="15">
      <c r="A179" s="121" t="s">
        <v>705</v>
      </c>
      <c r="B179" s="127"/>
      <c r="C179" s="109"/>
      <c r="D179" s="116"/>
      <c r="E179" s="117">
        <f t="shared" si="4"/>
        <v>0</v>
      </c>
    </row>
    <row r="180" spans="1:5" ht="15">
      <c r="A180" s="111" t="s">
        <v>706</v>
      </c>
      <c r="B180" s="126"/>
      <c r="C180" s="161">
        <f>SUM(대차손익계산서!B27-대차손익계산서!A27)</f>
        <v>12537273</v>
      </c>
      <c r="D180" s="110"/>
      <c r="E180" s="117">
        <f t="shared" si="4"/>
        <v>12537273</v>
      </c>
    </row>
    <row r="181" spans="1:5" ht="15">
      <c r="A181" s="111" t="s">
        <v>707</v>
      </c>
      <c r="B181" s="126"/>
      <c r="C181" s="161"/>
      <c r="D181" s="110"/>
      <c r="E181" s="117">
        <f t="shared" si="4"/>
        <v>0</v>
      </c>
    </row>
    <row r="182" spans="1:5" ht="15">
      <c r="A182" s="111" t="s">
        <v>708</v>
      </c>
      <c r="B182" s="126"/>
      <c r="C182" s="109"/>
      <c r="D182" s="110"/>
      <c r="E182" s="117">
        <f t="shared" si="4"/>
        <v>0</v>
      </c>
    </row>
    <row r="183" spans="1:5" ht="15">
      <c r="A183" s="121" t="s">
        <v>709</v>
      </c>
      <c r="B183" s="127"/>
      <c r="C183" s="109"/>
      <c r="D183" s="116"/>
      <c r="E183" s="117">
        <f t="shared" si="4"/>
        <v>0</v>
      </c>
    </row>
    <row r="184" spans="1:5" ht="15">
      <c r="A184" s="121" t="s">
        <v>710</v>
      </c>
      <c r="B184" s="127"/>
      <c r="C184" s="109"/>
      <c r="D184" s="116"/>
      <c r="E184" s="117">
        <f t="shared" si="4"/>
        <v>0</v>
      </c>
    </row>
    <row r="185" spans="1:5" ht="15">
      <c r="A185" s="100" t="s">
        <v>711</v>
      </c>
      <c r="B185" s="126"/>
      <c r="C185" s="109"/>
      <c r="D185" s="110"/>
      <c r="E185" s="104">
        <f>SUM(E186:E188)</f>
        <v>0</v>
      </c>
    </row>
    <row r="186" spans="1:5" ht="15">
      <c r="A186" s="121" t="s">
        <v>712</v>
      </c>
      <c r="B186" s="127"/>
      <c r="C186" s="109"/>
      <c r="D186" s="116"/>
      <c r="E186" s="117">
        <f>+B186+C186</f>
        <v>0</v>
      </c>
    </row>
    <row r="187" spans="1:5" ht="15">
      <c r="A187" s="121" t="s">
        <v>713</v>
      </c>
      <c r="B187" s="127"/>
      <c r="C187" s="109"/>
      <c r="D187" s="116"/>
      <c r="E187" s="117">
        <f>+B187+C187</f>
        <v>0</v>
      </c>
    </row>
    <row r="188" spans="1:5" ht="15">
      <c r="A188" s="111" t="s">
        <v>714</v>
      </c>
      <c r="B188" s="126"/>
      <c r="C188" s="109"/>
      <c r="D188" s="110"/>
      <c r="E188" s="117">
        <f>+B188+C188</f>
        <v>0</v>
      </c>
    </row>
    <row r="189" spans="1:5" ht="15">
      <c r="A189" s="100" t="s">
        <v>715</v>
      </c>
      <c r="B189" s="126"/>
      <c r="C189" s="109"/>
      <c r="D189" s="110"/>
      <c r="E189" s="104">
        <f>SUM(E190:E195)</f>
        <v>0</v>
      </c>
    </row>
    <row r="190" spans="1:5" ht="12" customHeight="1">
      <c r="A190" s="121" t="s">
        <v>716</v>
      </c>
      <c r="B190" s="127"/>
      <c r="C190" s="109"/>
      <c r="D190" s="116"/>
      <c r="E190" s="117">
        <f aca="true" t="shared" si="5" ref="E190:E195">+B190+C190</f>
        <v>0</v>
      </c>
    </row>
    <row r="191" spans="1:5" ht="12" customHeight="1">
      <c r="A191" s="121" t="s">
        <v>717</v>
      </c>
      <c r="B191" s="127"/>
      <c r="C191" s="109"/>
      <c r="D191" s="116"/>
      <c r="E191" s="117">
        <f t="shared" si="5"/>
        <v>0</v>
      </c>
    </row>
    <row r="192" spans="1:5" ht="12" customHeight="1">
      <c r="A192" s="121" t="s">
        <v>718</v>
      </c>
      <c r="B192" s="127"/>
      <c r="C192" s="109"/>
      <c r="D192" s="116"/>
      <c r="E192" s="117">
        <f t="shared" si="5"/>
        <v>0</v>
      </c>
    </row>
    <row r="193" spans="1:5" ht="12" customHeight="1">
      <c r="A193" s="111" t="s">
        <v>719</v>
      </c>
      <c r="B193" s="126"/>
      <c r="C193" s="109"/>
      <c r="D193" s="110"/>
      <c r="E193" s="117">
        <f t="shared" si="5"/>
        <v>0</v>
      </c>
    </row>
    <row r="194" spans="1:5" ht="12" customHeight="1">
      <c r="A194" s="121" t="s">
        <v>720</v>
      </c>
      <c r="B194" s="127"/>
      <c r="C194" s="109"/>
      <c r="D194" s="116"/>
      <c r="E194" s="117">
        <f t="shared" si="5"/>
        <v>0</v>
      </c>
    </row>
    <row r="195" spans="1:5" ht="12" customHeight="1">
      <c r="A195" s="121" t="s">
        <v>721</v>
      </c>
      <c r="B195" s="127"/>
      <c r="C195" s="109"/>
      <c r="D195" s="116"/>
      <c r="E195" s="117">
        <f t="shared" si="5"/>
        <v>0</v>
      </c>
    </row>
    <row r="196" spans="1:5" ht="15">
      <c r="A196" s="100" t="s">
        <v>722</v>
      </c>
      <c r="B196" s="126"/>
      <c r="C196" s="109"/>
      <c r="D196" s="110"/>
      <c r="E196" s="104">
        <f>SUM(E197,E200)</f>
        <v>0</v>
      </c>
    </row>
    <row r="197" spans="1:5" ht="15">
      <c r="A197" s="100" t="s">
        <v>723</v>
      </c>
      <c r="B197" s="126"/>
      <c r="C197" s="109"/>
      <c r="D197" s="110"/>
      <c r="E197" s="104">
        <f>SUM(E198:E199)</f>
        <v>0</v>
      </c>
    </row>
    <row r="198" spans="1:5" ht="15">
      <c r="A198" s="111" t="s">
        <v>724</v>
      </c>
      <c r="B198" s="126"/>
      <c r="C198" s="161"/>
      <c r="D198" s="110"/>
      <c r="E198" s="162">
        <f aca="true" t="shared" si="6" ref="E198:E203">B198+C198</f>
        <v>0</v>
      </c>
    </row>
    <row r="199" spans="1:5" ht="15">
      <c r="A199" s="121" t="s">
        <v>725</v>
      </c>
      <c r="B199" s="127"/>
      <c r="C199" s="109"/>
      <c r="D199" s="116"/>
      <c r="E199" s="162">
        <f t="shared" si="6"/>
        <v>0</v>
      </c>
    </row>
    <row r="200" spans="1:5" ht="15">
      <c r="A200" s="128" t="s">
        <v>726</v>
      </c>
      <c r="B200" s="127"/>
      <c r="C200" s="109"/>
      <c r="D200" s="116"/>
      <c r="E200" s="160">
        <f>+E201</f>
        <v>0</v>
      </c>
    </row>
    <row r="201" spans="1:5" ht="15">
      <c r="A201" s="121" t="s">
        <v>727</v>
      </c>
      <c r="B201" s="127"/>
      <c r="C201" s="109"/>
      <c r="D201" s="116"/>
      <c r="E201" s="162">
        <f t="shared" si="6"/>
        <v>0</v>
      </c>
    </row>
    <row r="202" spans="1:5" ht="15">
      <c r="A202" s="163" t="s">
        <v>728</v>
      </c>
      <c r="B202" s="126"/>
      <c r="C202" s="109">
        <f>SUM(E5-E103)</f>
        <v>-37583185</v>
      </c>
      <c r="D202" s="110"/>
      <c r="E202" s="104">
        <f t="shared" si="6"/>
        <v>-37583185</v>
      </c>
    </row>
    <row r="203" spans="1:6" ht="15">
      <c r="A203" s="163" t="s">
        <v>729</v>
      </c>
      <c r="B203" s="126"/>
      <c r="C203" s="109">
        <f>대차손익계산서!A22</f>
        <v>58486332</v>
      </c>
      <c r="D203" s="110"/>
      <c r="E203" s="104">
        <f t="shared" si="6"/>
        <v>58486332</v>
      </c>
      <c r="F203" s="170">
        <f>E203+E5</f>
        <v>560350908</v>
      </c>
    </row>
    <row r="204" spans="1:6" ht="15">
      <c r="A204" s="164" t="s">
        <v>730</v>
      </c>
      <c r="B204" s="165"/>
      <c r="C204" s="166">
        <f>SUM(C203+C202)</f>
        <v>20903147</v>
      </c>
      <c r="D204" s="167"/>
      <c r="E204" s="168">
        <f>B204+C204</f>
        <v>20903147</v>
      </c>
      <c r="F204" s="170">
        <f>E204+E103</f>
        <v>560350908</v>
      </c>
    </row>
    <row r="205" ht="15" hidden="1">
      <c r="E205" s="170"/>
    </row>
    <row r="206" ht="15" hidden="1">
      <c r="E206" s="171">
        <v>20853377</v>
      </c>
    </row>
    <row r="207" ht="15" hidden="1">
      <c r="E207" s="170"/>
    </row>
    <row r="208" ht="15" hidden="1"/>
    <row r="209" ht="15">
      <c r="E209" s="170"/>
    </row>
  </sheetData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장혜원</dc:creator>
  <cp:keywords/>
  <dc:description/>
  <cp:lastModifiedBy>조홍순</cp:lastModifiedBy>
  <cp:lastPrinted>2021-05-23T23:29:01Z</cp:lastPrinted>
  <dcterms:created xsi:type="dcterms:W3CDTF">2021-04-04T23:33:35Z</dcterms:created>
  <dcterms:modified xsi:type="dcterms:W3CDTF">2021-05-28T03:03:18Z</dcterms:modified>
  <cp:category/>
  <cp:version/>
  <cp:contentType/>
  <cp:contentStatus/>
</cp:coreProperties>
</file>