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0" windowWidth="9840" windowHeight="10845" tabRatio="812" activeTab="13"/>
  </bookViews>
  <sheets>
    <sheet name="합계표" sheetId="1" r:id="rId1"/>
    <sheet name="합계표(천원)" sheetId="2" r:id="rId2"/>
    <sheet name="을지병원영안실" sheetId="3" state="hidden" r:id="rId3"/>
    <sheet name="금산빌딩" sheetId="4" r:id="rId4"/>
    <sheet name="을지재단빌딩" sheetId="5" r:id="rId5"/>
    <sheet name="을지대학병원장례식장" sheetId="6" r:id="rId6"/>
    <sheet name="일현미술관" sheetId="7" state="hidden" r:id="rId7"/>
    <sheet name="강남을지병원" sheetId="8" r:id="rId8"/>
    <sheet name="수입 (원단위)" sheetId="9" r:id="rId9"/>
    <sheet name="수입 (천원) (2)" sheetId="10" r:id="rId10"/>
    <sheet name="지출 (원단위)" sheetId="11" r:id="rId11"/>
    <sheet name="수입 (천원단위)" sheetId="12" state="hidden" r:id="rId12"/>
    <sheet name="지출 (천원단위)" sheetId="13" state="hidden" r:id="rId13"/>
    <sheet name="지출 (천원) (2)" sheetId="14" r:id="rId14"/>
    <sheet name="수익사업" sheetId="15" r:id="rId15"/>
    <sheet name="Sheet1" sheetId="16" r:id="rId16"/>
  </sheets>
  <externalReferences>
    <externalReference r:id="rId19"/>
  </externalReferences>
  <definedNames>
    <definedName name="iv" localSheetId="9">'[1]교비지출'!#REF!</definedName>
    <definedName name="iv" localSheetId="13">'[1]교비지출'!#REF!</definedName>
    <definedName name="iv">'[1]교비지출'!#REF!</definedName>
    <definedName name="_xlnm.Print_Area" localSheetId="7">'강남을지병원'!$A$1:$I$150</definedName>
    <definedName name="_xlnm.Print_Area" localSheetId="3">'금산빌딩'!$A$1:$I$150</definedName>
    <definedName name="_xlnm.Print_Area" localSheetId="14">'수익사업'!$A$1:$P$21</definedName>
    <definedName name="_xlnm.Print_Area" localSheetId="8">'수입 (원단위)'!$A$1:$I$61</definedName>
    <definedName name="_xlnm.Print_Area" localSheetId="9">'수입 (천원) (2)'!$A$1:$I$61</definedName>
    <definedName name="_xlnm.Print_Area" localSheetId="11">'수입 (천원단위)'!$A$1:$I$61</definedName>
    <definedName name="_xlnm.Print_Area" localSheetId="5">'을지대학병원장례식장'!$A$1:$I$148</definedName>
    <definedName name="_xlnm.Print_Area" localSheetId="2">'을지병원영안실'!$A$56:$I$148</definedName>
    <definedName name="_xlnm.Print_Area" localSheetId="4">'을지재단빌딩'!$A$1:$I$149</definedName>
    <definedName name="_xlnm.Print_Area" localSheetId="6">'일현미술관'!$A$1:$I$148</definedName>
    <definedName name="_xlnm.Print_Area" localSheetId="10">'지출 (원단위)'!$A$1:$I$97</definedName>
    <definedName name="_xlnm.Print_Area" localSheetId="13">'지출 (천원) (2)'!$A$1:$I$97</definedName>
    <definedName name="_xlnm.Print_Area" localSheetId="12">'지출 (천원단위)'!$A$1:$I$96</definedName>
    <definedName name="_xlnm.Print_Titles" localSheetId="7">'강남을지병원'!$56:$59</definedName>
    <definedName name="_xlnm.Print_Titles" localSheetId="8">'수입 (원단위)'!$3:$6</definedName>
    <definedName name="_xlnm.Print_Titles" localSheetId="9">'수입 (천원) (2)'!$3:$6</definedName>
    <definedName name="_xlnm.Print_Titles" localSheetId="11">'수입 (천원단위)'!$3:$6</definedName>
    <definedName name="_xlnm.Print_Titles" localSheetId="5">'을지대학병원장례식장'!$56:$59</definedName>
    <definedName name="_xlnm.Print_Titles" localSheetId="2">'을지병원영안실'!$56:$59</definedName>
    <definedName name="_xlnm.Print_Titles" localSheetId="4">'을지재단빌딩'!$56:$59</definedName>
    <definedName name="_xlnm.Print_Titles" localSheetId="6">'일현미술관'!$56:$59</definedName>
    <definedName name="_xlnm.Print_Titles" localSheetId="10">'지출 (원단위)'!$1:$4</definedName>
    <definedName name="_xlnm.Print_Titles" localSheetId="13">'지출 (천원) (2)'!$1:$4</definedName>
    <definedName name="_xlnm.Print_Titles" localSheetId="12">'지출 (천원단위)'!$1:$4</definedName>
  </definedNames>
  <calcPr fullCalcOnLoad="1"/>
</workbook>
</file>

<file path=xl/sharedStrings.xml><?xml version="1.0" encoding="utf-8"?>
<sst xmlns="http://schemas.openxmlformats.org/spreadsheetml/2006/main" count="2086" uniqueCount="520">
  <si>
    <t>증감액</t>
  </si>
  <si>
    <t>산   출   근   거</t>
  </si>
  <si>
    <t>관,     항</t>
  </si>
  <si>
    <t>목</t>
  </si>
  <si>
    <t>5400교육(영업)외수입</t>
  </si>
  <si>
    <t xml:space="preserve"> 5410 예금이자수입</t>
  </si>
  <si>
    <t>5411 예 금 이 자</t>
  </si>
  <si>
    <t xml:space="preserve"> </t>
  </si>
  <si>
    <t>5421 잡  수  입</t>
  </si>
  <si>
    <t xml:space="preserve"> 5430 수익재산수입</t>
  </si>
  <si>
    <t>5431 임 대 료 수 입</t>
  </si>
  <si>
    <t>1200투자와기타자산수입</t>
  </si>
  <si>
    <t xml:space="preserve"> 1220 투자자산수입</t>
  </si>
  <si>
    <t>1221 투자유가증권매각대</t>
  </si>
  <si>
    <t>1229 기타투자자산 수입</t>
  </si>
  <si>
    <t xml:space="preserve"> 1240 기타자산수입</t>
  </si>
  <si>
    <t>1241 전신전화 보증금회수</t>
  </si>
  <si>
    <t>1242 임차보증금 회수</t>
  </si>
  <si>
    <t>1249 기타자산수입</t>
  </si>
  <si>
    <t>1300 고정자산매각수입</t>
  </si>
  <si>
    <t xml:space="preserve"> 1310유형고정자산매각수입</t>
  </si>
  <si>
    <t>1311 토지매각대</t>
  </si>
  <si>
    <t>1312 건물매각대</t>
  </si>
  <si>
    <t>1314 기계,기구 매각대</t>
  </si>
  <si>
    <t>1315 집기비품 매각대</t>
  </si>
  <si>
    <t>1316 차량운반구매각대</t>
  </si>
  <si>
    <t>2100 유동부채입금</t>
  </si>
  <si>
    <t xml:space="preserve"> 2110 단기차입금</t>
  </si>
  <si>
    <t>2111 단기차입금차입</t>
  </si>
  <si>
    <t>2200 고정부채입금</t>
  </si>
  <si>
    <t xml:space="preserve"> 2210 장기차입금</t>
  </si>
  <si>
    <t>2211 장기차입금차입</t>
  </si>
  <si>
    <t>2212 차관도입</t>
  </si>
  <si>
    <t xml:space="preserve"> 2220 기타고정부채</t>
  </si>
  <si>
    <t>2221 임대보증금수입</t>
  </si>
  <si>
    <t>2229 기타고정부채</t>
  </si>
  <si>
    <t>3100 기 본 금</t>
  </si>
  <si>
    <t>전  기  이  월  자  금</t>
  </si>
  <si>
    <t>자  금  수  입  총  계</t>
  </si>
  <si>
    <t>4121 직 원 급 여</t>
  </si>
  <si>
    <t>4122 직 원 상 여 금</t>
  </si>
  <si>
    <t xml:space="preserve"> </t>
  </si>
  <si>
    <t>4123 직 원 제 수 당</t>
  </si>
  <si>
    <t>4124 직원법정부담금</t>
  </si>
  <si>
    <t>4125 임 시 직 보 수</t>
  </si>
  <si>
    <t>4126 노          임</t>
  </si>
  <si>
    <t>4127 직 원 퇴 직 금</t>
  </si>
  <si>
    <t>4200 관리운영비</t>
  </si>
  <si>
    <t xml:space="preserve"> 4210 시설 관리비</t>
  </si>
  <si>
    <t>4211 건축물 관리비</t>
  </si>
  <si>
    <t>4212 장 비 관 리 비</t>
  </si>
  <si>
    <t>4216 보   험   료</t>
  </si>
  <si>
    <t>4217 리 스, 임 차 료</t>
  </si>
  <si>
    <t>4219 기타시설관리비</t>
  </si>
  <si>
    <t xml:space="preserve"> 4220 일반관리비</t>
  </si>
  <si>
    <t>4221 여 비 교 통 비</t>
  </si>
  <si>
    <t>4222 차 량 유 지 비</t>
  </si>
  <si>
    <t>4224 인 쇄 출 판 비</t>
  </si>
  <si>
    <t>4225 난    방    비</t>
  </si>
  <si>
    <t>4226 전 기 수 도 료</t>
  </si>
  <si>
    <t>4227 통    신    비</t>
  </si>
  <si>
    <t>4228 세 금 과 공 과</t>
  </si>
  <si>
    <t>4229 지 급 수 수 료</t>
  </si>
  <si>
    <t xml:space="preserve"> 4230 운 영 비</t>
  </si>
  <si>
    <t>4231 복 리 후 생 비</t>
  </si>
  <si>
    <t>4233 일 반 용 역 비</t>
  </si>
  <si>
    <t>4234 업 무 추 진 비</t>
  </si>
  <si>
    <t>4235 홍    보    비</t>
  </si>
  <si>
    <t>4239 기 타 운 영 비</t>
  </si>
  <si>
    <t xml:space="preserve"> 4240 진료재료비</t>
  </si>
  <si>
    <t>4400 교육(영업)외비용</t>
  </si>
  <si>
    <t xml:space="preserve"> 4410 지 급 이 자</t>
  </si>
  <si>
    <t>4411 지  급  이  자</t>
  </si>
  <si>
    <t xml:space="preserve"> 4420 기타교육(영업)외비용</t>
  </si>
  <si>
    <t>4421 잡   손   실</t>
  </si>
  <si>
    <t>4500 전  출  금</t>
  </si>
  <si>
    <t xml:space="preserve"> 4510 전 출 금</t>
  </si>
  <si>
    <t>4511 경상비 전출금</t>
  </si>
  <si>
    <t>4512 법정부담금전출금</t>
  </si>
  <si>
    <t>4513 자 산 전 출 금</t>
  </si>
  <si>
    <t xml:space="preserve">4800 예  비  비 </t>
  </si>
  <si>
    <t xml:space="preserve"> 4810 예  비  비</t>
  </si>
  <si>
    <t>4811 예  비  비</t>
  </si>
  <si>
    <t>1200투자와기타자산지출</t>
  </si>
  <si>
    <t xml:space="preserve"> 1240 기타자산지출</t>
  </si>
  <si>
    <t>1241 전신전화보증금지출</t>
  </si>
  <si>
    <t>1242 임차보증금지출</t>
  </si>
  <si>
    <t>1249 기타 자산지출</t>
  </si>
  <si>
    <t>1300 고정자산매입지출</t>
  </si>
  <si>
    <t xml:space="preserve"> 1310유형고정자산매입지출</t>
  </si>
  <si>
    <t>1311 토지매입비</t>
  </si>
  <si>
    <t>1312 건물매입비</t>
  </si>
  <si>
    <t>1315 집기비품매입비</t>
  </si>
  <si>
    <t>1316 차량운반구매입비</t>
  </si>
  <si>
    <t>1319 건설가계정</t>
  </si>
  <si>
    <t>2100 유동부채상환</t>
  </si>
  <si>
    <t xml:space="preserve"> 2110단기차입금 상환</t>
  </si>
  <si>
    <t>2111 단기차입금상환</t>
  </si>
  <si>
    <t>2200 고정부채상환</t>
  </si>
  <si>
    <t xml:space="preserve"> 2210 장기차입금상환</t>
  </si>
  <si>
    <t>2211 장기차입금상환</t>
  </si>
  <si>
    <t>2212 차관상환</t>
  </si>
  <si>
    <t xml:space="preserve"> 2220 기타고정부채상환</t>
  </si>
  <si>
    <t>2221 임대보증금상환</t>
  </si>
  <si>
    <t>2222 장기미지급금상환</t>
  </si>
  <si>
    <t>2229 기타고정부채상환</t>
  </si>
  <si>
    <t xml:space="preserve"> 차 기 이 월 자 금</t>
  </si>
  <si>
    <t>1100 기말유동자산</t>
  </si>
  <si>
    <t>1110 유 동 자 금</t>
  </si>
  <si>
    <t>1120 기타유동자금</t>
  </si>
  <si>
    <t>2100 기말유동부채</t>
  </si>
  <si>
    <t>2120 예  수  금</t>
  </si>
  <si>
    <t>2130 선  수  금</t>
  </si>
  <si>
    <t>2140 기타유동부채</t>
  </si>
  <si>
    <t xml:space="preserve"> 자  금  지  출  총  계</t>
  </si>
  <si>
    <t xml:space="preserve"> 1220 투자자산지출</t>
  </si>
  <si>
    <t>1221 투자유가증권매입대</t>
  </si>
  <si>
    <t xml:space="preserve">  2. 지출의부</t>
  </si>
  <si>
    <t>(단위:천원)</t>
  </si>
  <si>
    <t>1313 기계장치매입비</t>
  </si>
  <si>
    <t xml:space="preserve">  1. 수입의부</t>
  </si>
  <si>
    <t>과</t>
  </si>
  <si>
    <t>목</t>
  </si>
  <si>
    <t xml:space="preserve"> 5220기부금수입</t>
  </si>
  <si>
    <t>5221 일반기부금</t>
  </si>
  <si>
    <t>5222 지정기부금</t>
  </si>
  <si>
    <t>5439 장의업 수입</t>
  </si>
  <si>
    <t>4232 교 육 훈 련 비</t>
  </si>
  <si>
    <t>수     입     의     부</t>
  </si>
  <si>
    <t>지     출     의     부</t>
  </si>
  <si>
    <t>증   감</t>
  </si>
  <si>
    <t>구성비</t>
  </si>
  <si>
    <t>고정자산매각수입</t>
  </si>
  <si>
    <t>미사용전기이월자금</t>
  </si>
  <si>
    <t>미사용차기이월자금</t>
  </si>
  <si>
    <t>과</t>
  </si>
  <si>
    <t>목</t>
  </si>
  <si>
    <t xml:space="preserve"> 5220기부금수입</t>
  </si>
  <si>
    <t>5221 일반기부금</t>
  </si>
  <si>
    <t>5222 지정기부금</t>
  </si>
  <si>
    <t>5439 장의업 수입</t>
  </si>
  <si>
    <t>4232 교 육 훈 련 비</t>
  </si>
  <si>
    <t xml:space="preserve"> 1220 투자자산지출</t>
  </si>
  <si>
    <t>1221 투자유가증권매입대</t>
  </si>
  <si>
    <t>1312 건물매입비</t>
  </si>
  <si>
    <t xml:space="preserve"> 3110 기본금</t>
  </si>
  <si>
    <t>3111 기본금수입</t>
  </si>
  <si>
    <t xml:space="preserve">  2. 지출의부</t>
  </si>
  <si>
    <t>5200전입기부수입</t>
  </si>
  <si>
    <t xml:space="preserve"> 5210 전입금수입</t>
  </si>
  <si>
    <t xml:space="preserve"> </t>
  </si>
  <si>
    <t xml:space="preserve"> </t>
  </si>
  <si>
    <t xml:space="preserve"> 5420 기타교육(영업)외수입</t>
  </si>
  <si>
    <t>추경예산</t>
  </si>
  <si>
    <t>본 예산</t>
  </si>
  <si>
    <t xml:space="preserve"> 전기이월결산액</t>
  </si>
  <si>
    <t>관람수입</t>
  </si>
  <si>
    <t>5439 식당업 수입</t>
  </si>
  <si>
    <t>5439 입 원 수 입</t>
  </si>
  <si>
    <t>5439 외 래 수 입</t>
  </si>
  <si>
    <t>5439 기 타 수 입</t>
  </si>
  <si>
    <t>4100 보   수</t>
  </si>
  <si>
    <t xml:space="preserve"> 4120 직 원 보 수</t>
  </si>
  <si>
    <t>4215 시 설 용 역 비</t>
  </si>
  <si>
    <t>4223 소 모 품 비</t>
  </si>
  <si>
    <t>4241 약  품   비</t>
  </si>
  <si>
    <t>4242 진 료 재 료 비</t>
  </si>
  <si>
    <t>4243 의료 소모품비</t>
  </si>
  <si>
    <t>4244 급 식 재 료 비</t>
  </si>
  <si>
    <t>5200전입기부수입</t>
  </si>
  <si>
    <t>5213 자산 전입금</t>
  </si>
  <si>
    <t xml:space="preserve"> </t>
  </si>
  <si>
    <t>5439 식당업 수입</t>
  </si>
  <si>
    <t>5439 입 원 수 입</t>
  </si>
  <si>
    <t>5439 외 래 수 입</t>
  </si>
  <si>
    <t>5439 기 타 수 입</t>
  </si>
  <si>
    <t xml:space="preserve"> 3110 기본금</t>
  </si>
  <si>
    <t>3111 기본금수입</t>
  </si>
  <si>
    <t>4100 보   수</t>
  </si>
  <si>
    <t xml:space="preserve"> 4120 직 원 보 수</t>
  </si>
  <si>
    <t>4215 시 설 용 역 비</t>
  </si>
  <si>
    <t>4223 소 모 품 비</t>
  </si>
  <si>
    <t>4241 약  품   비</t>
  </si>
  <si>
    <t>4242 진 료 재 료 비</t>
  </si>
  <si>
    <t>4243 의료 소모품비</t>
  </si>
  <si>
    <t>4244 급 식 재 료 비</t>
  </si>
  <si>
    <t xml:space="preserve"> 세출예산의 1/100이상</t>
  </si>
  <si>
    <t>◎ 을지학원수익사업(을지재단빌딩)</t>
  </si>
  <si>
    <t>가스배상, 영업배상, 화재보험</t>
  </si>
  <si>
    <t>차기이월자금</t>
  </si>
  <si>
    <t>◎ 을지학원수익사업(을지병원 영안실)</t>
  </si>
  <si>
    <t>전화+팩스요금</t>
  </si>
  <si>
    <t>4245 장례용품 재료비</t>
  </si>
  <si>
    <t>4246 음 식 재 료 비</t>
  </si>
  <si>
    <t>◎ 을지학원수익사업(대학병원장례식장)</t>
  </si>
  <si>
    <t>◎ 을지학원수익사업(일현미술관)</t>
  </si>
  <si>
    <t xml:space="preserve"> </t>
  </si>
  <si>
    <t xml:space="preserve">4600 예  비  비 </t>
  </si>
  <si>
    <t xml:space="preserve"> 4610 예  비  비</t>
  </si>
  <si>
    <t>4422 진료비 에누리</t>
  </si>
  <si>
    <t>4611 예  비  비</t>
  </si>
  <si>
    <t xml:space="preserve">   직원 인건비</t>
  </si>
  <si>
    <t xml:space="preserve">   교원 인건비</t>
  </si>
  <si>
    <t xml:space="preserve">   인건비 소계</t>
  </si>
  <si>
    <t>난방연료</t>
  </si>
  <si>
    <t>전화요금</t>
  </si>
  <si>
    <t>가스배상보험</t>
  </si>
  <si>
    <t>편의점 아르바이트</t>
  </si>
  <si>
    <t>난방, 주방도시가스, 전기요금</t>
  </si>
  <si>
    <t>작품대여료</t>
  </si>
  <si>
    <t>법인출자금</t>
  </si>
  <si>
    <t>전화요금</t>
  </si>
  <si>
    <t>행사관련식대, 건강보험, 국민연금</t>
  </si>
  <si>
    <t>전시회관련 운영비, 협회비</t>
  </si>
  <si>
    <t>금    액</t>
  </si>
  <si>
    <t>금   액</t>
  </si>
  <si>
    <t>금  액</t>
  </si>
  <si>
    <t>교 육 외 수 입</t>
  </si>
  <si>
    <t>임 대 수 입</t>
  </si>
  <si>
    <t>구        분</t>
  </si>
  <si>
    <t>항        별</t>
  </si>
  <si>
    <t>전입 및 기부수입</t>
  </si>
  <si>
    <t>교 육 부 대 수 입</t>
  </si>
  <si>
    <t>의 료 수 입</t>
  </si>
  <si>
    <t>유 동 자 산 수 입</t>
  </si>
  <si>
    <t>투 자 기 타 자  산</t>
  </si>
  <si>
    <t>유 동 부 채 입 금</t>
  </si>
  <si>
    <t>고 정 부 채 입 금</t>
  </si>
  <si>
    <t xml:space="preserve">기 본 금 </t>
  </si>
  <si>
    <t>총        액</t>
  </si>
  <si>
    <t>총      액</t>
  </si>
  <si>
    <t>관 리 운 영 비</t>
  </si>
  <si>
    <t>연구 학생 경비</t>
  </si>
  <si>
    <t>전    출    금</t>
  </si>
  <si>
    <t>영업 외 비 용</t>
  </si>
  <si>
    <t>예    비    비</t>
  </si>
  <si>
    <t>투자와기타자산지출</t>
  </si>
  <si>
    <t>고정자산매입지출</t>
  </si>
  <si>
    <t xml:space="preserve">유 동 부 채 상 환 </t>
  </si>
  <si>
    <t>고 정 부 채 상 환</t>
  </si>
  <si>
    <t>장 례 사 업 수 입</t>
  </si>
  <si>
    <t>전광판, 의자, 주방기기 수리비</t>
  </si>
  <si>
    <t>영안실 안내책자</t>
  </si>
  <si>
    <t>직원유니폼, 조리복</t>
  </si>
  <si>
    <t>직원식대</t>
  </si>
  <si>
    <t>작품보험료</t>
  </si>
  <si>
    <t>사무용품, 박스제작 등</t>
  </si>
  <si>
    <t>5213 자산 전입금</t>
  </si>
  <si>
    <t>법인전입금</t>
  </si>
  <si>
    <t>전기요금, 수도요금</t>
  </si>
  <si>
    <t>4513 법 인 전 출 금</t>
  </si>
  <si>
    <t>을지병원, 서교개발, 미니스톱 편의점</t>
  </si>
  <si>
    <t>주방 + 일반 소모품</t>
  </si>
  <si>
    <t>비티씨투</t>
  </si>
  <si>
    <t>카드수수료</t>
  </si>
  <si>
    <t>4513 법 인 전 출 금</t>
  </si>
  <si>
    <t>법인경상비</t>
  </si>
  <si>
    <t>◎ 을지학원수익사업(강남을지병원)</t>
  </si>
  <si>
    <t>화재보험, 주차배상보험</t>
  </si>
  <si>
    <t>정수기, 복합기 렌탈료</t>
  </si>
  <si>
    <t>난방연료</t>
  </si>
  <si>
    <t>전기세, 수도료</t>
  </si>
  <si>
    <t>환경개선부담금, 교통유발부담금, 부가가치세 등</t>
  </si>
  <si>
    <t>외부검사수수료, 무인경비, 카드수수료 등</t>
  </si>
  <si>
    <t>마약, 일반약품, 기타약품</t>
  </si>
  <si>
    <t>동위원소재료</t>
  </si>
  <si>
    <t>급식재료, 고무장갑 등</t>
  </si>
  <si>
    <t>4422 진 료 비 에 누 리</t>
  </si>
  <si>
    <t>1313 구축물매입비</t>
  </si>
  <si>
    <t>1100 기초유동자산</t>
  </si>
  <si>
    <t>2100 기초유동부채</t>
  </si>
  <si>
    <t>11월까지</t>
  </si>
  <si>
    <t>시설관리, 소방관리 등</t>
  </si>
  <si>
    <t>재산세, 종부세, 간주임대료 등</t>
  </si>
  <si>
    <t>비티씨투,대청자원,㈜hwts</t>
  </si>
  <si>
    <t>사업소세, 균등할주민세, 면허세, 법인세할지방소득세</t>
  </si>
  <si>
    <t>출장비, 항공료</t>
  </si>
  <si>
    <t>도록, 유인물 등</t>
  </si>
  <si>
    <t>운반비</t>
  </si>
  <si>
    <t>전시회관련 광고비</t>
  </si>
  <si>
    <t xml:space="preserve">11월까지 </t>
  </si>
  <si>
    <t>편의점장려금 + 의제매입세액공제 평균</t>
  </si>
  <si>
    <t xml:space="preserve">장례11월까지 편의점 11월까지 </t>
  </si>
  <si>
    <t>편의점 아르바이트 4대보험</t>
  </si>
  <si>
    <t>편의점 임차료</t>
  </si>
  <si>
    <t>난방가스</t>
  </si>
  <si>
    <t>사업소세,주민세</t>
  </si>
  <si>
    <t>삼포실버, 편의점</t>
  </si>
  <si>
    <t>에버랜드 외</t>
  </si>
  <si>
    <t>사산아, 편의점로열티</t>
  </si>
  <si>
    <t>1314 기계장치매입비</t>
  </si>
  <si>
    <t>1317 건설가계정</t>
  </si>
  <si>
    <t xml:space="preserve">  1. 수입의부</t>
  </si>
  <si>
    <t>건물, 가스배상</t>
  </si>
  <si>
    <t>(단위:원)</t>
  </si>
  <si>
    <t>원천세 등</t>
  </si>
  <si>
    <t>건강진단수익, 제증명료수익, 종합검진수입, 의료장비</t>
  </si>
  <si>
    <t>일반 및 기타소모품, 컴홈카페</t>
  </si>
  <si>
    <t>전화요금, 케이블TV수신료</t>
  </si>
  <si>
    <t>진료비 에누리, 병원직원감액, 기타진료비감액</t>
  </si>
  <si>
    <t>(단위:원)</t>
  </si>
  <si>
    <t xml:space="preserve"> </t>
  </si>
  <si>
    <t xml:space="preserve">     (단위:원)</t>
  </si>
  <si>
    <t xml:space="preserve">  1. 수입의부</t>
  </si>
  <si>
    <t xml:space="preserve">  1. 수입의부</t>
  </si>
  <si>
    <t xml:space="preserve">  1. 수입의부</t>
  </si>
  <si>
    <t>을지빌딩 임대보증금 반환</t>
  </si>
  <si>
    <t xml:space="preserve">     (단위:천원)</t>
  </si>
  <si>
    <t>이자수입</t>
  </si>
  <si>
    <t>임대료수입</t>
  </si>
  <si>
    <t>광고탑 전기세</t>
  </si>
  <si>
    <t>전화요금, 인터넷</t>
  </si>
  <si>
    <t>감정평가, 중개수수료</t>
  </si>
  <si>
    <t>협회지원금</t>
  </si>
  <si>
    <t>2명</t>
  </si>
  <si>
    <t>4236 회    의    비</t>
  </si>
  <si>
    <t>협회후원금</t>
  </si>
  <si>
    <t>을지빌딩 임대보증금</t>
  </si>
  <si>
    <t>1313 구축물매입비</t>
  </si>
  <si>
    <t>대전장례</t>
  </si>
  <si>
    <t>대전장례 09년부가세 납부 등</t>
  </si>
  <si>
    <t>강남 부속설비(화석전시관), 금산 컨테이너박스</t>
  </si>
  <si>
    <t>원외처방과잉약제비 환수</t>
  </si>
  <si>
    <t>임차료</t>
  </si>
  <si>
    <t>업무추진비 달 한도 300,000</t>
  </si>
  <si>
    <t>소방설비보완공사</t>
  </si>
  <si>
    <t>직무교육지원</t>
  </si>
  <si>
    <t>강남 파견직원, 의무요원, 수탁검사, 외부검사, 카페용역</t>
  </si>
  <si>
    <t>전자현수막 광고비</t>
  </si>
  <si>
    <t>법인카드, 화환</t>
  </si>
  <si>
    <t>금산 아파트매각</t>
  </si>
  <si>
    <t>강남 화석전시관 집기비품</t>
  </si>
  <si>
    <t>을지빌딩 임대료</t>
  </si>
  <si>
    <t>강남을지</t>
  </si>
  <si>
    <t>을지빌딩</t>
  </si>
  <si>
    <t>보험료</t>
  </si>
  <si>
    <t>대전장례</t>
  </si>
  <si>
    <t>(단위:천원)</t>
  </si>
  <si>
    <t>금산100 을지빌딩184,637 대전160,968
강남140 미술관8</t>
  </si>
  <si>
    <t>영안실부가세환급 722,243 주차수입,연체료 51,993
카페수입,전시관 등 37,792 작품대여료 3,077
강남부가세환급등 2,156 기타잡수입 1,180</t>
  </si>
  <si>
    <t>미술관수입 35,009 강남 204,562</t>
  </si>
  <si>
    <t>금산 228,000 미술관 10,360
강남을지 1,435,798</t>
  </si>
  <si>
    <t>금산 156,071 미술관 50,237 강남 1,511,000</t>
  </si>
  <si>
    <t>금산빌딩 10,850 을지빌딩 80,000 강남을지 2,727</t>
  </si>
  <si>
    <t>강남을지 의료장비 관리비 10,000</t>
  </si>
  <si>
    <t>강남복사기 3,697 대전장례임대840</t>
  </si>
  <si>
    <t>강남 17,000 대전장례 8,168 금산 1,000</t>
  </si>
  <si>
    <t>미술관 20,000 을지빌딩 1,000</t>
  </si>
  <si>
    <t>강남 500</t>
  </si>
  <si>
    <t>강남 6,749 미술관 6,987</t>
  </si>
  <si>
    <t>금산 30,000 강남 31,500</t>
  </si>
  <si>
    <t>대전 96,982 금산 38,500 빌딩5,917 강남 120,750</t>
  </si>
  <si>
    <t>강남 6,000 미술관 415 대전장례 1,116
을지빌딩 3,000 금산빌딩 1,260</t>
  </si>
  <si>
    <t>강남 50,000 미술관 1,000 대전장례 1,048
을지빌딩 205,758 금산빌딩 25,500</t>
  </si>
  <si>
    <t>강남 73,991 미술관 3,650 대전장례 6,783
을지빌딩 1,000 금산빌딩 1,000</t>
  </si>
  <si>
    <t>강남 36,436 미술관 10,764 대전장례 43,338
을지빌딩 31,540 금산빌딩 3,000,000</t>
  </si>
  <si>
    <t>미술관 7,560 대전장례 1,000 금산빌딩 1,000</t>
  </si>
  <si>
    <t>강남 1,000</t>
  </si>
  <si>
    <t>강남 610,092 대전장례 578,451</t>
  </si>
  <si>
    <t>대전장례 3,073</t>
  </si>
  <si>
    <t>강남 6,600 미술관 3,000 을지빌딩 7,091 금산빌딩 1,000</t>
  </si>
  <si>
    <t>미술관 2,200</t>
  </si>
  <si>
    <t>강남 10,033 미술관 100 대전장례 5,000</t>
  </si>
  <si>
    <t>강남 40,000 금산빌딩 10,000</t>
  </si>
  <si>
    <t>법정부담금 1,600,000 (빌딩 800,000 대전장례 800,000) 
법인경상비 998,000 (빌딩 370,000 대전장례 628,000)
노원영안실부가세환급 294,969 금산아파트매각 117,000</t>
  </si>
  <si>
    <t>◎ 을지학원수익사업(합 산-금산빌딩,을지재단빌딩,을지대학교병원장례식장,일현미술관,강남을지병원)</t>
  </si>
  <si>
    <t>주차수입, 연체료</t>
  </si>
  <si>
    <t>당기 임대보증금 반환</t>
  </si>
  <si>
    <t>강남 7,000,000</t>
  </si>
  <si>
    <t>(수익사업)</t>
  </si>
  <si>
    <t xml:space="preserve">                    (단위 : 원)</t>
  </si>
  <si>
    <t>수                    입</t>
  </si>
  <si>
    <t>지                    출</t>
  </si>
  <si>
    <t>관        별</t>
  </si>
  <si>
    <t>증감액</t>
  </si>
  <si>
    <t>비 고</t>
  </si>
  <si>
    <t>관        별</t>
  </si>
  <si>
    <t>금  액</t>
  </si>
  <si>
    <t>구성비</t>
  </si>
  <si>
    <t>운
영
수
입</t>
  </si>
  <si>
    <t>전입 및 기부수입</t>
  </si>
  <si>
    <t>운
영
지
출</t>
  </si>
  <si>
    <t>보 수</t>
  </si>
  <si>
    <t>관  리  운  영  비</t>
  </si>
  <si>
    <r>
      <t>잡수입</t>
    </r>
    <r>
      <rPr>
        <sz val="11"/>
        <rFont val="돋움"/>
        <family val="3"/>
      </rPr>
      <t xml:space="preserve"> 및 기타수입</t>
    </r>
  </si>
  <si>
    <t>연 구 학 생 경 비</t>
  </si>
  <si>
    <t>임  대  수  입</t>
  </si>
  <si>
    <t>교  육  외   비  용</t>
  </si>
  <si>
    <t>수익사업 수입</t>
  </si>
  <si>
    <t>전        출        금</t>
  </si>
  <si>
    <t>예        비        비</t>
  </si>
  <si>
    <t xml:space="preserve"> 예비비</t>
  </si>
  <si>
    <t>계</t>
  </si>
  <si>
    <t xml:space="preserve"> </t>
  </si>
  <si>
    <t>계</t>
  </si>
  <si>
    <t>자본
및
부채
수입</t>
  </si>
  <si>
    <t>투자와 
기타 자산 수입</t>
  </si>
  <si>
    <t>자본
및
부채
지출</t>
  </si>
  <si>
    <t>투자와 기타 자산</t>
  </si>
  <si>
    <t>고정자산매각수입</t>
  </si>
  <si>
    <t>고정자산매입지출</t>
  </si>
  <si>
    <t>고 정 부 채 입 금</t>
  </si>
  <si>
    <t>유동부채   상   환</t>
  </si>
  <si>
    <t>기본금 수입</t>
  </si>
  <si>
    <t>고정부채   상   환</t>
  </si>
  <si>
    <t>계</t>
  </si>
  <si>
    <t>미사용
전  기
이  월
자  금</t>
  </si>
  <si>
    <t>기 초 유 동 자 산</t>
  </si>
  <si>
    <t>미사용
차  기
이  월
자  금</t>
  </si>
  <si>
    <t>기 말 유 동 자 산</t>
  </si>
  <si>
    <t>기 초 유 동 부 채</t>
  </si>
  <si>
    <t>기 말 유 동 부 채</t>
  </si>
  <si>
    <t xml:space="preserve">전 기 이 월 자 금 </t>
  </si>
  <si>
    <t>전기이월 결산</t>
  </si>
  <si>
    <t>차 기 이 월 자 금</t>
  </si>
  <si>
    <t xml:space="preserve"> </t>
  </si>
  <si>
    <t>자 금 수 입 총 계</t>
  </si>
  <si>
    <t>자 금 지 출 총 계</t>
  </si>
  <si>
    <r>
      <t>의 료 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입</t>
    </r>
  </si>
  <si>
    <t>◎ 을지학원수익사업(합 산-금산빌딩,을지재단빌딩,을지대학교병원장례식장,강남을지병원)</t>
  </si>
  <si>
    <t>◎ 을지학원수익사업(금산빌딩)</t>
  </si>
  <si>
    <t>관사관리비 등</t>
  </si>
  <si>
    <t>법인전출금</t>
  </si>
  <si>
    <t>법정부담금</t>
  </si>
  <si>
    <t>장례법 법정교육비</t>
  </si>
  <si>
    <t>전시관수입,주차장수입</t>
  </si>
  <si>
    <t>신문구독료, 4월 홍보인쇄물</t>
  </si>
  <si>
    <t>대관료 및 카페임대료</t>
  </si>
  <si>
    <t>(단위:천원)</t>
  </si>
  <si>
    <t>강남 9,000,000</t>
  </si>
  <si>
    <t>을지빌딩</t>
  </si>
  <si>
    <t>강남을지 40,000,000</t>
  </si>
  <si>
    <t>대전장례 3,600,000</t>
  </si>
  <si>
    <t>미술관 2,200,000</t>
  </si>
  <si>
    <t>대전장례 외 1,100,000</t>
  </si>
  <si>
    <t>대전장례 400,000 강남 3,000,000</t>
  </si>
  <si>
    <t xml:space="preserve"> </t>
  </si>
  <si>
    <t>학교법인을지학원(수익사업회계-금산빌딩,을지재단빌딩,을지대학교병원장례식장,강남을지병원)</t>
  </si>
  <si>
    <t>의료장비수리비</t>
  </si>
  <si>
    <t>결재</t>
  </si>
  <si>
    <t>담당</t>
  </si>
  <si>
    <t>주임</t>
  </si>
  <si>
    <t>팀장</t>
  </si>
  <si>
    <t>부장</t>
  </si>
  <si>
    <t>이사장</t>
  </si>
  <si>
    <t>종현샘</t>
  </si>
  <si>
    <t>작년 결산</t>
  </si>
  <si>
    <t xml:space="preserve"> </t>
  </si>
  <si>
    <t>광고탑 유지비</t>
  </si>
  <si>
    <t>이사</t>
  </si>
  <si>
    <t>상임이사</t>
  </si>
  <si>
    <t>전결</t>
  </si>
  <si>
    <t>금산빌딩 16,000,000</t>
  </si>
  <si>
    <t>금산빌딩 16,000,000 강남을지 1,100,000,000</t>
  </si>
  <si>
    <t>금산빌딩 11,000,000 강남을지 120,000,000</t>
  </si>
  <si>
    <t>금산 1,500,000 강남 31,500,000</t>
  </si>
  <si>
    <t xml:space="preserve">법정부담금 1,000,000,000 (대전장례 1,000,000,000) </t>
  </si>
  <si>
    <t>출연금</t>
  </si>
  <si>
    <t>4대보험,원천세 등</t>
  </si>
  <si>
    <t>4423 고정자산처분손실</t>
  </si>
  <si>
    <t>일반 및 기타소모품</t>
  </si>
  <si>
    <t xml:space="preserve">실적비율 반영 5.31% </t>
  </si>
  <si>
    <t xml:space="preserve">실적비율 반영 19.97% </t>
  </si>
  <si>
    <t>4423 고정자산처분손실</t>
  </si>
  <si>
    <t xml:space="preserve">2019학년도 추경 예산서 </t>
  </si>
  <si>
    <t>강남외 120,000,000</t>
  </si>
  <si>
    <t>을지빌딩 임대보증금 179,500,000</t>
  </si>
  <si>
    <t>금산빌딩 46,000,000 강남을지 380,000,000</t>
  </si>
  <si>
    <t>을지빌딩 80,000,000 강남을지 3,000,000</t>
  </si>
  <si>
    <t>강남을지 의료장비 관리비 260,000,000</t>
  </si>
  <si>
    <t>대전장례 5,000,000 강남 20,000,000</t>
  </si>
  <si>
    <t>을지빌딩 임대보증금 반환 360,000,000</t>
  </si>
  <si>
    <t xml:space="preserve"> 을지빌딩 임대보증금           179,500,000      </t>
  </si>
  <si>
    <t xml:space="preserve"> 을지빌딩 임대보증금 반환                 360,000,000</t>
  </si>
  <si>
    <t>강남복사기 6,000,000 대전장례임대 840,000</t>
  </si>
  <si>
    <t>물품사용,차량주유등</t>
  </si>
  <si>
    <t>강남 9,000,000 대전장례 600,000
을지빌딩 2,500,000 금산빌딩 700,000</t>
  </si>
  <si>
    <t>대전장례 2,178,000,000 강남 12,000,000</t>
  </si>
  <si>
    <t>금산 500,000 을지빌딩 7,200,000 강남 130,000,000 대전장례 104,000,000</t>
  </si>
  <si>
    <t>금산 4.370,000 을지빌딩 45,000,000 대전장례 46,000,000 강남 40,000,000</t>
  </si>
  <si>
    <t xml:space="preserve"> 대전장례     식당업         2,178,000,000
                  장의업         1,244,910,000
 강남을지   직원식당            12,000,000              </t>
  </si>
  <si>
    <t xml:space="preserve"> 강남외래수입                   720,000,000
 강남기타수입                   120,000,000      </t>
  </si>
  <si>
    <t xml:space="preserve">2020학년도 추경예산 </t>
  </si>
  <si>
    <t>(2020. 3. 1 부터  2021. 2. 28 까지)</t>
  </si>
  <si>
    <t>금산 100,000 을지빌딩 45,660,000 대전장례 120,000,000
강남 150,000</t>
  </si>
  <si>
    <t>을지빌딩 임대료 996,000,000 강남을지 5,000,000</t>
  </si>
  <si>
    <t>금산 토지매각</t>
  </si>
  <si>
    <t>금산 건물매각</t>
  </si>
  <si>
    <t>금산 450,000 을지빌딩 1,000,000 장례식장 220,000 강남 800,000</t>
  </si>
  <si>
    <t>장례식장 음식사업 면세 13,000,000 주차수입,연체료 28,500,000
전시관 등 16,000,000 기타잡수입 150,000</t>
  </si>
  <si>
    <t>2020년 수익사업 추가경정예산 총괄표</t>
  </si>
  <si>
    <r>
      <t>2020</t>
    </r>
    <r>
      <rPr>
        <sz val="11"/>
        <rFont val="돋움"/>
        <family val="3"/>
      </rPr>
      <t>학년도  본예산</t>
    </r>
  </si>
  <si>
    <r>
      <t>2020</t>
    </r>
    <r>
      <rPr>
        <sz val="11"/>
        <rFont val="돋움"/>
        <family val="3"/>
      </rPr>
      <t>학년도 추경예산</t>
    </r>
  </si>
  <si>
    <t xml:space="preserve"> 금산빌딩                             100,000 
 을지빌딩                          45,660,000 
 대전장례                        120,000,000
 강남을지                             150,000 </t>
  </si>
  <si>
    <t>장례식장 음식사업 면세         13,000,000              주차수입,연체료                   28,500,000
전시관 등                           16,000,000              기타잡수입                             150,000</t>
  </si>
  <si>
    <t>을지빌딩 임대료                 996,000,000 
강남을지                             5,000,000</t>
  </si>
  <si>
    <t>재산세,종부세 등</t>
  </si>
  <si>
    <t>월평균 181,500,000</t>
  </si>
  <si>
    <t>월평균 103,742,500 (감면액 포함)</t>
  </si>
  <si>
    <t>카드수수료(월평균3,833,300)</t>
  </si>
  <si>
    <t xml:space="preserve"> 금산 토지ㆍ건물 매각</t>
  </si>
  <si>
    <t>방수공사</t>
  </si>
  <si>
    <t>금산빌딩 46.500,000 강남을지 280,000,000</t>
  </si>
  <si>
    <t>강남 65,000,000  대전장례 20,000,000
을지빌딩 1,000,000 금산빌딩 1,000,000</t>
  </si>
  <si>
    <t>강남 250,000,000 대전장례 4,000,000
을지빌딩 275,000,000 금산빌딩 40,000,000</t>
  </si>
  <si>
    <t>대전장례 800,000,000 강남 695,000,000</t>
  </si>
  <si>
    <t>금산빌딩 300,000  강남을지 4,000,000 대전장례 1,000</t>
  </si>
  <si>
    <t xml:space="preserve"> 금산빌딩 인건비                           135,500,000
 강남 인건비                               1,880,000,000</t>
  </si>
  <si>
    <t xml:space="preserve"> 진료비 에누리                                40,000,000
 기타 잡손실                                     4,301,000                </t>
  </si>
  <si>
    <t>청소용역비, 기타수선비</t>
  </si>
  <si>
    <t>강남 43,000,000 대전장례 70,000,000 금산 1,000,000</t>
  </si>
  <si>
    <t xml:space="preserve"> 시설 관리비 1,197,710,000
                 - 시설용역비 731,400,000 외
 일반 관리비 1,085,870,000
                 - 공과금 등          287,500,000
                 - 세금과 공과       569,000,000
                 - 기타수수료등     229,370,000  
 운 영 비  1,537,100,000
             - 일반용역비  1,495,000,000외
 재 료 비  872,400,000
 - 장례 100,000,000  음식       550,000,000
 - 약품 130,000,000  진료재료   37,000,000
 - 급식  17,000,000  소모품       38,400,000</t>
  </si>
  <si>
    <t>금산 150,000,000 강남을지 1,000,000,000</t>
  </si>
  <si>
    <t xml:space="preserve"> 강남을지                       1,000,000,000
 금산빌딩                         150,000,000</t>
  </si>
  <si>
    <t>리모델링</t>
  </si>
  <si>
    <t xml:space="preserve"> 강남 리모델링                              300,000,000</t>
  </si>
  <si>
    <t xml:space="preserve"> 강남 리모델링 300,000,000</t>
  </si>
  <si>
    <t>법인전출금 1,350,000,000 (빌딩 350,000,000, 대전장례 1,000,000,000)
금산빌딩 토지ㆍ건물 매각 5,492,513,870</t>
  </si>
  <si>
    <t xml:space="preserve"> 금산 토지매각              3,641,516,650
 금산 건물매각              1,850,997,220</t>
  </si>
  <si>
    <t xml:space="preserve"> 법정부담금(대전장례)                   1,000,000,000
 법인전출(대전장례)                      1,000,000,000 
 법인전출(빌딩)                              350,000,000
 금산빌딩 토지ㆍ건물 매각              5,492,513,870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</si>
</sst>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&quot;#,##0"/>
    <numFmt numFmtId="179" formatCode="#,##0.0;&quot;△&quot;#,##0.0"/>
    <numFmt numFmtId="180" formatCode="#,##0.0"/>
    <numFmt numFmtId="181" formatCode="&quot;₩&quot;#,##0_);[Red]\(&quot;₩&quot;#,##0\)"/>
    <numFmt numFmtId="182" formatCode="#,##0.0_ "/>
    <numFmt numFmtId="183" formatCode="#,##0.00_ "/>
    <numFmt numFmtId="184" formatCode="#,##0.00000_ "/>
    <numFmt numFmtId="185" formatCode="#,##0,"/>
    <numFmt numFmtId="186" formatCode="#,##0_);[Red]\(#,##0\)"/>
    <numFmt numFmtId="187" formatCode="#,##0_ ;[Red]\-#,##0\ "/>
    <numFmt numFmtId="188" formatCode="0.0%"/>
    <numFmt numFmtId="189" formatCode="_ * #,##0_ ;_ * \-#,##0_ ;_ * &quot;-&quot;_ ;_ @_ "/>
    <numFmt numFmtId="190" formatCode="_ * #,##0.00_ ;_ * \-#,##0.00_ ;_ * &quot;-&quot;??_ ;_ @_ "/>
    <numFmt numFmtId="191" formatCode="#,###"/>
  </numFmts>
  <fonts count="60">
    <font>
      <sz val="11"/>
      <name val="돋움"/>
      <family val="3"/>
    </font>
    <font>
      <b/>
      <sz val="18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18"/>
      <name val="바탕체"/>
      <family val="1"/>
    </font>
    <font>
      <b/>
      <sz val="12"/>
      <name val="바탕체"/>
      <family val="1"/>
    </font>
    <font>
      <sz val="12"/>
      <name val="바탕체"/>
      <family val="1"/>
    </font>
    <font>
      <b/>
      <sz val="8"/>
      <name val="바탕체"/>
      <family val="1"/>
    </font>
    <font>
      <sz val="8"/>
      <name val="바탕체"/>
      <family val="1"/>
    </font>
    <font>
      <sz val="11"/>
      <name val="바탕체"/>
      <family val="1"/>
    </font>
    <font>
      <b/>
      <sz val="11"/>
      <name val="바탕체"/>
      <family val="1"/>
    </font>
    <font>
      <b/>
      <sz val="9"/>
      <name val="바탕체"/>
      <family val="1"/>
    </font>
    <font>
      <sz val="9"/>
      <name val="바탕체"/>
      <family val="1"/>
    </font>
    <font>
      <b/>
      <sz val="20"/>
      <name val="바탕"/>
      <family val="1"/>
    </font>
    <font>
      <sz val="11"/>
      <name val="바탕"/>
      <family val="1"/>
    </font>
    <font>
      <sz val="12"/>
      <name val="바탕"/>
      <family val="1"/>
    </font>
    <font>
      <b/>
      <sz val="12"/>
      <name val="바탕"/>
      <family val="1"/>
    </font>
    <font>
      <b/>
      <sz val="14"/>
      <name val="바탕"/>
      <family val="1"/>
    </font>
    <font>
      <sz val="10"/>
      <name val="돋움"/>
      <family val="3"/>
    </font>
    <font>
      <b/>
      <u val="single"/>
      <sz val="22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Continuous" vertical="center"/>
    </xf>
    <xf numFmtId="3" fontId="12" fillId="0" borderId="19" xfId="0" applyNumberFormat="1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3" fontId="10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41" fontId="4" fillId="0" borderId="0" xfId="50" applyFont="1" applyFill="1" applyAlignment="1">
      <alignment vertical="center"/>
    </xf>
    <xf numFmtId="41" fontId="9" fillId="0" borderId="0" xfId="50" applyFont="1" applyFill="1" applyAlignment="1">
      <alignment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9" fillId="0" borderId="11" xfId="5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left" vertical="center"/>
    </xf>
    <xf numFmtId="3" fontId="12" fillId="0" borderId="18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0" fontId="8" fillId="0" borderId="36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37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Continuous" vertical="center"/>
    </xf>
    <xf numFmtId="0" fontId="8" fillId="0" borderId="39" xfId="0" applyFont="1" applyFill="1" applyBorder="1" applyAlignment="1">
      <alignment horizontal="centerContinuous" vertical="center"/>
    </xf>
    <xf numFmtId="3" fontId="10" fillId="0" borderId="39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3" fontId="9" fillId="0" borderId="10" xfId="5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horizontal="centerContinuous"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1" xfId="0" applyNumberFormat="1" applyFont="1" applyFill="1" applyBorder="1" applyAlignment="1">
      <alignment horizontal="left" vertical="center"/>
    </xf>
    <xf numFmtId="178" fontId="10" fillId="0" borderId="39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3" fontId="9" fillId="0" borderId="15" xfId="5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left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centerContinuous" vertical="center"/>
    </xf>
    <xf numFmtId="3" fontId="12" fillId="0" borderId="48" xfId="0" applyNumberFormat="1" applyFont="1" applyFill="1" applyBorder="1" applyAlignment="1">
      <alignment vertical="center"/>
    </xf>
    <xf numFmtId="3" fontId="12" fillId="0" borderId="49" xfId="0" applyNumberFormat="1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horizontal="left" vertical="center" wrapText="1"/>
    </xf>
    <xf numFmtId="3" fontId="12" fillId="0" borderId="18" xfId="0" applyNumberFormat="1" applyFont="1" applyFill="1" applyBorder="1" applyAlignment="1">
      <alignment horizontal="left" vertical="center" wrapText="1"/>
    </xf>
    <xf numFmtId="3" fontId="12" fillId="0" borderId="1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9" fontId="15" fillId="0" borderId="52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9" fontId="15" fillId="0" borderId="55" xfId="0" applyNumberFormat="1" applyFont="1" applyBorder="1" applyAlignment="1">
      <alignment vertical="center"/>
    </xf>
    <xf numFmtId="9" fontId="15" fillId="0" borderId="56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9" fontId="15" fillId="0" borderId="57" xfId="0" applyNumberFormat="1" applyFont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41" fontId="12" fillId="0" borderId="18" xfId="50" applyFont="1" applyFill="1" applyBorder="1" applyAlignment="1">
      <alignment horizontal="left" vertical="center" wrapText="1"/>
    </xf>
    <xf numFmtId="41" fontId="12" fillId="0" borderId="19" xfId="50" applyFont="1" applyFill="1" applyBorder="1" applyAlignment="1">
      <alignment horizontal="left" vertical="center" wrapText="1"/>
    </xf>
    <xf numFmtId="3" fontId="12" fillId="0" borderId="18" xfId="0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12" fillId="0" borderId="18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horizontal="left" vertical="center"/>
    </xf>
    <xf numFmtId="3" fontId="11" fillId="0" borderId="18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/>
    </xf>
    <xf numFmtId="0" fontId="14" fillId="0" borderId="2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28" xfId="0" applyFont="1" applyBorder="1" applyAlignment="1" quotePrefix="1">
      <alignment vertical="center"/>
    </xf>
    <xf numFmtId="0" fontId="14" fillId="0" borderId="28" xfId="0" applyFont="1" applyBorder="1" applyAlignment="1">
      <alignment vertical="center"/>
    </xf>
    <xf numFmtId="0" fontId="14" fillId="0" borderId="18" xfId="0" applyFont="1" applyBorder="1" applyAlignment="1" quotePrefix="1">
      <alignment vertical="center"/>
    </xf>
    <xf numFmtId="0" fontId="14" fillId="0" borderId="60" xfId="0" applyFont="1" applyBorder="1" applyAlignment="1">
      <alignment horizontal="centerContinuous" vertical="center"/>
    </xf>
    <xf numFmtId="0" fontId="14" fillId="0" borderId="61" xfId="0" applyFont="1" applyBorder="1" applyAlignment="1">
      <alignment horizontal="center" vertical="center"/>
    </xf>
    <xf numFmtId="181" fontId="12" fillId="0" borderId="17" xfId="50" applyNumberFormat="1" applyFont="1" applyFill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10" fillId="0" borderId="10" xfId="0" applyNumberFormat="1" applyFont="1" applyFill="1" applyBorder="1" applyAlignment="1">
      <alignment vertical="center"/>
    </xf>
    <xf numFmtId="186" fontId="9" fillId="0" borderId="16" xfId="0" applyNumberFormat="1" applyFont="1" applyFill="1" applyBorder="1" applyAlignment="1">
      <alignment vertical="center"/>
    </xf>
    <xf numFmtId="186" fontId="9" fillId="0" borderId="10" xfId="0" applyNumberFormat="1" applyFont="1" applyFill="1" applyBorder="1" applyAlignment="1">
      <alignment vertical="center"/>
    </xf>
    <xf numFmtId="186" fontId="9" fillId="0" borderId="21" xfId="0" applyNumberFormat="1" applyFont="1" applyFill="1" applyBorder="1" applyAlignment="1">
      <alignment vertical="center"/>
    </xf>
    <xf numFmtId="186" fontId="9" fillId="0" borderId="11" xfId="0" applyNumberFormat="1" applyFont="1" applyFill="1" applyBorder="1" applyAlignment="1">
      <alignment vertical="center"/>
    </xf>
    <xf numFmtId="186" fontId="10" fillId="0" borderId="11" xfId="0" applyNumberFormat="1" applyFont="1" applyFill="1" applyBorder="1" applyAlignment="1">
      <alignment vertical="center"/>
    </xf>
    <xf numFmtId="186" fontId="10" fillId="0" borderId="15" xfId="0" applyNumberFormat="1" applyFont="1" applyFill="1" applyBorder="1" applyAlignment="1">
      <alignment vertical="center"/>
    </xf>
    <xf numFmtId="186" fontId="9" fillId="0" borderId="15" xfId="0" applyNumberFormat="1" applyFont="1" applyFill="1" applyBorder="1" applyAlignment="1">
      <alignment vertical="center"/>
    </xf>
    <xf numFmtId="186" fontId="9" fillId="0" borderId="0" xfId="0" applyNumberFormat="1" applyFont="1" applyFill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177" fontId="15" fillId="0" borderId="62" xfId="0" applyNumberFormat="1" applyFont="1" applyBorder="1" applyAlignment="1">
      <alignment vertical="center"/>
    </xf>
    <xf numFmtId="177" fontId="15" fillId="0" borderId="20" xfId="0" applyNumberFormat="1" applyFont="1" applyBorder="1" applyAlignment="1">
      <alignment vertical="center"/>
    </xf>
    <xf numFmtId="177" fontId="15" fillId="0" borderId="63" xfId="0" applyNumberFormat="1" applyFont="1" applyBorder="1" applyAlignment="1">
      <alignment vertical="center"/>
    </xf>
    <xf numFmtId="177" fontId="15" fillId="0" borderId="64" xfId="0" applyNumberFormat="1" applyFont="1" applyBorder="1" applyAlignment="1">
      <alignment vertical="center"/>
    </xf>
    <xf numFmtId="177" fontId="15" fillId="0" borderId="62" xfId="0" applyNumberFormat="1" applyFont="1" applyBorder="1" applyAlignment="1" quotePrefix="1">
      <alignment vertical="center"/>
    </xf>
    <xf numFmtId="177" fontId="15" fillId="0" borderId="20" xfId="0" applyNumberFormat="1" applyFont="1" applyBorder="1" applyAlignment="1" quotePrefix="1">
      <alignment vertical="center"/>
    </xf>
    <xf numFmtId="177" fontId="15" fillId="0" borderId="65" xfId="0" applyNumberFormat="1" applyFont="1" applyBorder="1" applyAlignment="1">
      <alignment vertical="center"/>
    </xf>
    <xf numFmtId="177" fontId="15" fillId="0" borderId="66" xfId="0" applyNumberFormat="1" applyFont="1" applyBorder="1" applyAlignment="1">
      <alignment vertical="center"/>
    </xf>
    <xf numFmtId="177" fontId="15" fillId="0" borderId="67" xfId="0" applyNumberFormat="1" applyFont="1" applyBorder="1" applyAlignment="1">
      <alignment vertical="center"/>
    </xf>
    <xf numFmtId="177" fontId="15" fillId="0" borderId="68" xfId="0" applyNumberFormat="1" applyFont="1" applyBorder="1" applyAlignment="1">
      <alignment vertical="center"/>
    </xf>
    <xf numFmtId="187" fontId="10" fillId="0" borderId="55" xfId="0" applyNumberFormat="1" applyFont="1" applyFill="1" applyBorder="1" applyAlignment="1">
      <alignment vertical="center"/>
    </xf>
    <xf numFmtId="187" fontId="9" fillId="0" borderId="55" xfId="0" applyNumberFormat="1" applyFont="1" applyFill="1" applyBorder="1" applyAlignment="1">
      <alignment vertical="center"/>
    </xf>
    <xf numFmtId="187" fontId="9" fillId="0" borderId="52" xfId="0" applyNumberFormat="1" applyFont="1" applyFill="1" applyBorder="1" applyAlignment="1">
      <alignment vertical="center"/>
    </xf>
    <xf numFmtId="187" fontId="10" fillId="0" borderId="52" xfId="0" applyNumberFormat="1" applyFont="1" applyFill="1" applyBorder="1" applyAlignment="1">
      <alignment vertical="center"/>
    </xf>
    <xf numFmtId="187" fontId="10" fillId="0" borderId="69" xfId="0" applyNumberFormat="1" applyFont="1" applyFill="1" applyBorder="1" applyAlignment="1">
      <alignment vertical="center"/>
    </xf>
    <xf numFmtId="187" fontId="9" fillId="0" borderId="69" xfId="0" applyNumberFormat="1" applyFont="1" applyFill="1" applyBorder="1" applyAlignment="1">
      <alignment vertical="center"/>
    </xf>
    <xf numFmtId="187" fontId="9" fillId="0" borderId="70" xfId="0" applyNumberFormat="1" applyFont="1" applyFill="1" applyBorder="1" applyAlignment="1">
      <alignment vertical="center"/>
    </xf>
    <xf numFmtId="187" fontId="10" fillId="0" borderId="57" xfId="0" applyNumberFormat="1" applyFont="1" applyFill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71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185" fontId="15" fillId="0" borderId="62" xfId="0" applyNumberFormat="1" applyFont="1" applyBorder="1" applyAlignment="1">
      <alignment vertical="center"/>
    </xf>
    <xf numFmtId="185" fontId="15" fillId="0" borderId="20" xfId="0" applyNumberFormat="1" applyFont="1" applyBorder="1" applyAlignment="1">
      <alignment vertical="center"/>
    </xf>
    <xf numFmtId="185" fontId="15" fillId="0" borderId="11" xfId="0" applyNumberFormat="1" applyFont="1" applyBorder="1" applyAlignment="1">
      <alignment vertical="center"/>
    </xf>
    <xf numFmtId="185" fontId="15" fillId="0" borderId="63" xfId="0" applyNumberFormat="1" applyFont="1" applyBorder="1" applyAlignment="1">
      <alignment vertical="center"/>
    </xf>
    <xf numFmtId="185" fontId="15" fillId="0" borderId="64" xfId="0" applyNumberFormat="1" applyFont="1" applyBorder="1" applyAlignment="1">
      <alignment vertical="center"/>
    </xf>
    <xf numFmtId="185" fontId="15" fillId="0" borderId="62" xfId="0" applyNumberFormat="1" applyFont="1" applyBorder="1" applyAlignment="1" quotePrefix="1">
      <alignment vertical="center"/>
    </xf>
    <xf numFmtId="185" fontId="15" fillId="0" borderId="20" xfId="0" applyNumberFormat="1" applyFont="1" applyBorder="1" applyAlignment="1" quotePrefix="1">
      <alignment vertical="center"/>
    </xf>
    <xf numFmtId="185" fontId="15" fillId="0" borderId="65" xfId="0" applyNumberFormat="1" applyFont="1" applyBorder="1" applyAlignment="1">
      <alignment vertical="center"/>
    </xf>
    <xf numFmtId="185" fontId="15" fillId="0" borderId="66" xfId="0" applyNumberFormat="1" applyFont="1" applyBorder="1" applyAlignment="1">
      <alignment vertical="center"/>
    </xf>
    <xf numFmtId="185" fontId="15" fillId="0" borderId="71" xfId="0" applyNumberFormat="1" applyFont="1" applyBorder="1" applyAlignment="1">
      <alignment vertical="center"/>
    </xf>
    <xf numFmtId="185" fontId="15" fillId="0" borderId="67" xfId="0" applyNumberFormat="1" applyFont="1" applyBorder="1" applyAlignment="1">
      <alignment vertical="center"/>
    </xf>
    <xf numFmtId="185" fontId="15" fillId="0" borderId="68" xfId="0" applyNumberFormat="1" applyFont="1" applyBorder="1" applyAlignment="1">
      <alignment vertical="center"/>
    </xf>
    <xf numFmtId="185" fontId="15" fillId="0" borderId="32" xfId="0" applyNumberFormat="1" applyFont="1" applyBorder="1" applyAlignment="1">
      <alignment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185" fontId="10" fillId="0" borderId="16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vertical="center"/>
    </xf>
    <xf numFmtId="185" fontId="10" fillId="0" borderId="55" xfId="0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85" fontId="9" fillId="0" borderId="55" xfId="0" applyNumberFormat="1" applyFont="1" applyFill="1" applyBorder="1" applyAlignment="1">
      <alignment vertical="center"/>
    </xf>
    <xf numFmtId="185" fontId="9" fillId="0" borderId="21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>
      <alignment vertical="center"/>
    </xf>
    <xf numFmtId="185" fontId="9" fillId="0" borderId="5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0" borderId="11" xfId="0" applyNumberFormat="1" applyFont="1" applyFill="1" applyBorder="1" applyAlignment="1">
      <alignment vertical="center"/>
    </xf>
    <xf numFmtId="185" fontId="10" fillId="0" borderId="52" xfId="0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85" fontId="10" fillId="0" borderId="69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vertical="center"/>
    </xf>
    <xf numFmtId="185" fontId="9" fillId="0" borderId="15" xfId="0" applyNumberFormat="1" applyFont="1" applyFill="1" applyBorder="1" applyAlignment="1">
      <alignment vertical="center"/>
    </xf>
    <xf numFmtId="185" fontId="9" fillId="0" borderId="69" xfId="0" applyNumberFormat="1" applyFont="1" applyFill="1" applyBorder="1" applyAlignment="1">
      <alignment vertical="center"/>
    </xf>
    <xf numFmtId="185" fontId="9" fillId="0" borderId="22" xfId="0" applyNumberFormat="1" applyFont="1" applyFill="1" applyBorder="1" applyAlignment="1">
      <alignment vertical="center"/>
    </xf>
    <xf numFmtId="185" fontId="9" fillId="0" borderId="32" xfId="0" applyNumberFormat="1" applyFont="1" applyFill="1" applyBorder="1" applyAlignment="1">
      <alignment vertical="center"/>
    </xf>
    <xf numFmtId="185" fontId="9" fillId="0" borderId="56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0" borderId="72" xfId="0" applyNumberFormat="1" applyFont="1" applyFill="1" applyBorder="1" applyAlignment="1">
      <alignment vertical="center"/>
    </xf>
    <xf numFmtId="185" fontId="12" fillId="0" borderId="18" xfId="0" applyNumberFormat="1" applyFont="1" applyFill="1" applyBorder="1" applyAlignment="1">
      <alignment vertical="center"/>
    </xf>
    <xf numFmtId="185" fontId="12" fillId="0" borderId="18" xfId="0" applyNumberFormat="1" applyFont="1" applyFill="1" applyBorder="1" applyAlignment="1">
      <alignment horizontal="right" vertical="center"/>
    </xf>
    <xf numFmtId="185" fontId="12" fillId="0" borderId="28" xfId="0" applyNumberFormat="1" applyFont="1" applyFill="1" applyBorder="1" applyAlignment="1">
      <alignment horizontal="center" vertical="center"/>
    </xf>
    <xf numFmtId="185" fontId="12" fillId="0" borderId="19" xfId="0" applyNumberFormat="1" applyFont="1" applyFill="1" applyBorder="1" applyAlignment="1">
      <alignment vertical="center"/>
    </xf>
    <xf numFmtId="185" fontId="12" fillId="0" borderId="29" xfId="0" applyNumberFormat="1" applyFont="1" applyFill="1" applyBorder="1" applyAlignment="1">
      <alignment horizontal="center" vertical="center"/>
    </xf>
    <xf numFmtId="185" fontId="12" fillId="0" borderId="19" xfId="0" applyNumberFormat="1" applyFont="1" applyFill="1" applyBorder="1" applyAlignment="1">
      <alignment horizontal="right" vertical="center"/>
    </xf>
    <xf numFmtId="185" fontId="12" fillId="0" borderId="41" xfId="0" applyNumberFormat="1" applyFont="1" applyFill="1" applyBorder="1" applyAlignment="1">
      <alignment horizontal="left" vertical="center"/>
    </xf>
    <xf numFmtId="185" fontId="9" fillId="0" borderId="38" xfId="0" applyNumberFormat="1" applyFont="1" applyFill="1" applyBorder="1" applyAlignment="1">
      <alignment vertical="center"/>
    </xf>
    <xf numFmtId="185" fontId="9" fillId="0" borderId="36" xfId="0" applyNumberFormat="1" applyFont="1" applyFill="1" applyBorder="1" applyAlignment="1">
      <alignment vertical="center"/>
    </xf>
    <xf numFmtId="185" fontId="9" fillId="0" borderId="21" xfId="0" applyNumberFormat="1" applyFont="1" applyFill="1" applyBorder="1" applyAlignment="1">
      <alignment horizontal="right" vertical="center"/>
    </xf>
    <xf numFmtId="185" fontId="9" fillId="0" borderId="11" xfId="0" applyNumberFormat="1" applyFont="1" applyFill="1" applyBorder="1" applyAlignment="1">
      <alignment horizontal="right" vertical="center"/>
    </xf>
    <xf numFmtId="185" fontId="9" fillId="0" borderId="20" xfId="0" applyNumberFormat="1" applyFont="1" applyFill="1" applyBorder="1" applyAlignment="1">
      <alignment vertical="center"/>
    </xf>
    <xf numFmtId="185" fontId="9" fillId="0" borderId="23" xfId="0" applyNumberFormat="1" applyFont="1" applyFill="1" applyBorder="1" applyAlignment="1">
      <alignment vertical="center"/>
    </xf>
    <xf numFmtId="185" fontId="9" fillId="0" borderId="44" xfId="0" applyNumberFormat="1" applyFont="1" applyFill="1" applyBorder="1" applyAlignment="1">
      <alignment vertical="center"/>
    </xf>
    <xf numFmtId="185" fontId="9" fillId="0" borderId="70" xfId="0" applyNumberFormat="1" applyFont="1" applyFill="1" applyBorder="1" applyAlignment="1">
      <alignment vertical="center"/>
    </xf>
    <xf numFmtId="185" fontId="10" fillId="0" borderId="47" xfId="0" applyNumberFormat="1" applyFont="1" applyFill="1" applyBorder="1" applyAlignment="1">
      <alignment vertical="center"/>
    </xf>
    <xf numFmtId="185" fontId="10" fillId="0" borderId="71" xfId="0" applyNumberFormat="1" applyFont="1" applyFill="1" applyBorder="1" applyAlignment="1">
      <alignment vertical="center"/>
    </xf>
    <xf numFmtId="185" fontId="10" fillId="0" borderId="57" xfId="0" applyNumberFormat="1" applyFont="1" applyFill="1" applyBorder="1" applyAlignment="1">
      <alignment vertical="center"/>
    </xf>
    <xf numFmtId="185" fontId="12" fillId="0" borderId="34" xfId="0" applyNumberFormat="1" applyFont="1" applyFill="1" applyBorder="1" applyAlignment="1">
      <alignment vertical="center"/>
    </xf>
    <xf numFmtId="185" fontId="12" fillId="0" borderId="28" xfId="0" applyNumberFormat="1" applyFont="1" applyFill="1" applyBorder="1" applyAlignment="1">
      <alignment vertical="center"/>
    </xf>
    <xf numFmtId="185" fontId="12" fillId="0" borderId="35" xfId="0" applyNumberFormat="1" applyFont="1" applyFill="1" applyBorder="1" applyAlignment="1">
      <alignment vertical="center"/>
    </xf>
    <xf numFmtId="0" fontId="0" fillId="0" borderId="0" xfId="67" applyFont="1" applyAlignment="1">
      <alignment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67" applyFont="1" applyAlignment="1">
      <alignment vertical="center"/>
      <protection/>
    </xf>
    <xf numFmtId="186" fontId="9" fillId="0" borderId="11" xfId="0" applyNumberFormat="1" applyFont="1" applyFill="1" applyBorder="1" applyAlignment="1">
      <alignment horizontal="right" vertical="center"/>
    </xf>
    <xf numFmtId="186" fontId="9" fillId="0" borderId="44" xfId="0" applyNumberFormat="1" applyFont="1" applyFill="1" applyBorder="1" applyAlignment="1">
      <alignment vertical="center"/>
    </xf>
    <xf numFmtId="186" fontId="10" fillId="0" borderId="71" xfId="0" applyNumberFormat="1" applyFont="1" applyFill="1" applyBorder="1" applyAlignment="1">
      <alignment vertical="center"/>
    </xf>
    <xf numFmtId="186" fontId="10" fillId="0" borderId="16" xfId="0" applyNumberFormat="1" applyFont="1" applyFill="1" applyBorder="1" applyAlignment="1">
      <alignment vertical="center"/>
    </xf>
    <xf numFmtId="186" fontId="9" fillId="0" borderId="22" xfId="0" applyNumberFormat="1" applyFont="1" applyFill="1" applyBorder="1" applyAlignment="1">
      <alignment vertical="center"/>
    </xf>
    <xf numFmtId="186" fontId="10" fillId="0" borderId="21" xfId="0" applyNumberFormat="1" applyFont="1" applyFill="1" applyBorder="1" applyAlignment="1">
      <alignment vertical="center"/>
    </xf>
    <xf numFmtId="186" fontId="10" fillId="0" borderId="14" xfId="0" applyNumberFormat="1" applyFont="1" applyFill="1" applyBorder="1" applyAlignment="1">
      <alignment vertical="center"/>
    </xf>
    <xf numFmtId="186" fontId="9" fillId="0" borderId="21" xfId="0" applyNumberFormat="1" applyFont="1" applyFill="1" applyBorder="1" applyAlignment="1">
      <alignment horizontal="right" vertical="center"/>
    </xf>
    <xf numFmtId="186" fontId="9" fillId="0" borderId="14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10" fillId="0" borderId="47" xfId="0" applyNumberFormat="1" applyFont="1" applyFill="1" applyBorder="1" applyAlignment="1">
      <alignment vertical="center"/>
    </xf>
    <xf numFmtId="0" fontId="0" fillId="0" borderId="11" xfId="67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177" fontId="0" fillId="0" borderId="11" xfId="51" applyNumberFormat="1" applyFont="1" applyBorder="1" applyAlignment="1">
      <alignment horizontal="right" vertical="center"/>
    </xf>
    <xf numFmtId="177" fontId="0" fillId="0" borderId="11" xfId="67" applyNumberFormat="1" applyFont="1" applyBorder="1" applyAlignment="1">
      <alignment vertical="center"/>
      <protection/>
    </xf>
    <xf numFmtId="0" fontId="0" fillId="0" borderId="11" xfId="67" applyFont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" vertical="center"/>
      <protection/>
    </xf>
    <xf numFmtId="177" fontId="0" fillId="0" borderId="15" xfId="51" applyNumberFormat="1" applyFont="1" applyBorder="1" applyAlignment="1">
      <alignment horizontal="right" vertical="center"/>
    </xf>
    <xf numFmtId="188" fontId="0" fillId="0" borderId="17" xfId="67" applyNumberFormat="1" applyFont="1" applyBorder="1" applyAlignment="1">
      <alignment horizontal="right" vertical="center"/>
      <protection/>
    </xf>
    <xf numFmtId="9" fontId="0" fillId="0" borderId="17" xfId="45" applyFont="1" applyBorder="1" applyAlignment="1">
      <alignment horizontal="right" vertical="center"/>
    </xf>
    <xf numFmtId="188" fontId="0" fillId="0" borderId="17" xfId="51" applyNumberFormat="1" applyFont="1" applyBorder="1" applyAlignment="1">
      <alignment horizontal="right" vertical="center"/>
    </xf>
    <xf numFmtId="188" fontId="0" fillId="0" borderId="24" xfId="67" applyNumberFormat="1" applyFont="1" applyBorder="1" applyAlignment="1">
      <alignment horizontal="right" vertical="center"/>
      <protection/>
    </xf>
    <xf numFmtId="187" fontId="0" fillId="0" borderId="20" xfId="67" applyNumberFormat="1" applyFont="1" applyBorder="1" applyAlignment="1">
      <alignment horizontal="right" vertical="center"/>
      <protection/>
    </xf>
    <xf numFmtId="187" fontId="0" fillId="0" borderId="20" xfId="51" applyNumberFormat="1" applyFont="1" applyBorder="1" applyAlignment="1">
      <alignment horizontal="right" vertical="center"/>
    </xf>
    <xf numFmtId="187" fontId="0" fillId="0" borderId="59" xfId="67" applyNumberFormat="1" applyFont="1" applyBorder="1" applyAlignment="1">
      <alignment horizontal="right" vertical="center"/>
      <protection/>
    </xf>
    <xf numFmtId="0" fontId="0" fillId="0" borderId="10" xfId="67" applyFont="1" applyBorder="1" applyAlignment="1">
      <alignment horizontal="center" vertical="center"/>
      <protection/>
    </xf>
    <xf numFmtId="177" fontId="0" fillId="0" borderId="10" xfId="51" applyNumberFormat="1" applyFont="1" applyBorder="1" applyAlignment="1">
      <alignment horizontal="right" vertical="center"/>
    </xf>
    <xf numFmtId="188" fontId="0" fillId="0" borderId="27" xfId="67" applyNumberFormat="1" applyFont="1" applyBorder="1" applyAlignment="1">
      <alignment horizontal="right" vertical="center"/>
      <protection/>
    </xf>
    <xf numFmtId="187" fontId="0" fillId="0" borderId="64" xfId="67" applyNumberFormat="1" applyFont="1" applyBorder="1" applyAlignment="1">
      <alignment horizontal="right" vertical="center"/>
      <protection/>
    </xf>
    <xf numFmtId="0" fontId="0" fillId="0" borderId="24" xfId="67" applyFont="1" applyBorder="1" applyAlignment="1">
      <alignment horizontal="center" vertical="center"/>
      <protection/>
    </xf>
    <xf numFmtId="177" fontId="0" fillId="0" borderId="11" xfId="51" applyNumberFormat="1" applyFont="1" applyFill="1" applyBorder="1" applyAlignment="1">
      <alignment horizontal="right" vertical="center"/>
    </xf>
    <xf numFmtId="0" fontId="0" fillId="0" borderId="11" xfId="67" applyFont="1" applyFill="1" applyBorder="1" applyAlignment="1">
      <alignment horizontal="center" vertical="center"/>
      <protection/>
    </xf>
    <xf numFmtId="177" fontId="0" fillId="0" borderId="10" xfId="51" applyNumberFormat="1" applyFont="1" applyFill="1" applyBorder="1" applyAlignment="1">
      <alignment horizontal="right" vertical="center"/>
    </xf>
    <xf numFmtId="188" fontId="0" fillId="0" borderId="27" xfId="67" applyNumberFormat="1" applyFont="1" applyFill="1" applyBorder="1" applyAlignment="1">
      <alignment horizontal="center" vertical="center"/>
      <protection/>
    </xf>
    <xf numFmtId="188" fontId="0" fillId="0" borderId="17" xfId="67" applyNumberFormat="1" applyFont="1" applyFill="1" applyBorder="1" applyAlignment="1">
      <alignment horizontal="center" vertical="center"/>
      <protection/>
    </xf>
    <xf numFmtId="188" fontId="0" fillId="0" borderId="17" xfId="51" applyNumberFormat="1" applyFont="1" applyFill="1" applyBorder="1" applyAlignment="1">
      <alignment horizontal="center" vertical="center"/>
    </xf>
    <xf numFmtId="0" fontId="0" fillId="0" borderId="32" xfId="67" applyFont="1" applyBorder="1" applyAlignment="1">
      <alignment horizontal="center" vertical="center"/>
      <protection/>
    </xf>
    <xf numFmtId="177" fontId="0" fillId="0" borderId="32" xfId="51" applyNumberFormat="1" applyFont="1" applyFill="1" applyBorder="1" applyAlignment="1">
      <alignment horizontal="right" vertical="center"/>
    </xf>
    <xf numFmtId="188" fontId="0" fillId="0" borderId="33" xfId="67" applyNumberFormat="1" applyFont="1" applyFill="1" applyBorder="1" applyAlignment="1">
      <alignment horizontal="center" vertical="center"/>
      <protection/>
    </xf>
    <xf numFmtId="187" fontId="0" fillId="0" borderId="68" xfId="67" applyNumberFormat="1" applyFont="1" applyBorder="1" applyAlignment="1">
      <alignment horizontal="right" vertical="center"/>
      <protection/>
    </xf>
    <xf numFmtId="0" fontId="0" fillId="0" borderId="69" xfId="67" applyFont="1" applyBorder="1" applyAlignment="1">
      <alignment horizontal="center" vertical="center"/>
      <protection/>
    </xf>
    <xf numFmtId="0" fontId="8" fillId="0" borderId="55" xfId="0" applyFont="1" applyFill="1" applyBorder="1" applyAlignment="1">
      <alignment vertical="center"/>
    </xf>
    <xf numFmtId="185" fontId="9" fillId="0" borderId="30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186" fontId="9" fillId="0" borderId="30" xfId="0" applyNumberFormat="1" applyFont="1" applyFill="1" applyBorder="1" applyAlignment="1">
      <alignment vertical="center"/>
    </xf>
    <xf numFmtId="177" fontId="0" fillId="33" borderId="71" xfId="51" applyNumberFormat="1" applyFont="1" applyFill="1" applyBorder="1" applyAlignment="1">
      <alignment horizontal="right" vertical="center"/>
    </xf>
    <xf numFmtId="188" fontId="21" fillId="33" borderId="57" xfId="67" applyNumberFormat="1" applyFont="1" applyFill="1" applyBorder="1" applyAlignment="1">
      <alignment horizontal="center" vertical="center"/>
      <protection/>
    </xf>
    <xf numFmtId="177" fontId="0" fillId="0" borderId="71" xfId="51" applyNumberFormat="1" applyFont="1" applyFill="1" applyBorder="1" applyAlignment="1">
      <alignment horizontal="right" vertical="center"/>
    </xf>
    <xf numFmtId="188" fontId="0" fillId="0" borderId="52" xfId="67" applyNumberFormat="1" applyFont="1" applyBorder="1" applyAlignment="1">
      <alignment horizontal="right" vertical="center"/>
      <protection/>
    </xf>
    <xf numFmtId="188" fontId="0" fillId="0" borderId="52" xfId="45" applyNumberFormat="1" applyFont="1" applyBorder="1" applyAlignment="1">
      <alignment horizontal="right" vertical="center"/>
    </xf>
    <xf numFmtId="9" fontId="0" fillId="0" borderId="52" xfId="45" applyFont="1" applyBorder="1" applyAlignment="1">
      <alignment horizontal="right" vertical="center"/>
    </xf>
    <xf numFmtId="188" fontId="0" fillId="0" borderId="52" xfId="51" applyNumberFormat="1" applyFont="1" applyBorder="1" applyAlignment="1">
      <alignment horizontal="right" vertical="center"/>
    </xf>
    <xf numFmtId="188" fontId="0" fillId="0" borderId="69" xfId="67" applyNumberFormat="1" applyFont="1" applyBorder="1" applyAlignment="1">
      <alignment horizontal="right" vertical="center"/>
      <protection/>
    </xf>
    <xf numFmtId="188" fontId="0" fillId="0" borderId="52" xfId="67" applyNumberFormat="1" applyFont="1" applyBorder="1" applyAlignment="1">
      <alignment horizontal="center" vertical="center"/>
      <protection/>
    </xf>
    <xf numFmtId="188" fontId="0" fillId="0" borderId="52" xfId="51" applyNumberFormat="1" applyFont="1" applyBorder="1" applyAlignment="1">
      <alignment horizontal="center" vertical="center"/>
    </xf>
    <xf numFmtId="188" fontId="0" fillId="0" borderId="55" xfId="67" applyNumberFormat="1" applyFont="1" applyBorder="1" applyAlignment="1">
      <alignment horizontal="right" vertical="center"/>
      <protection/>
    </xf>
    <xf numFmtId="188" fontId="0" fillId="0" borderId="55" xfId="67" applyNumberFormat="1" applyFont="1" applyBorder="1" applyAlignment="1">
      <alignment horizontal="center" vertical="center"/>
      <protection/>
    </xf>
    <xf numFmtId="188" fontId="0" fillId="33" borderId="58" xfId="67" applyNumberFormat="1" applyFont="1" applyFill="1" applyBorder="1" applyAlignment="1">
      <alignment horizontal="right" vertical="center"/>
      <protection/>
    </xf>
    <xf numFmtId="188" fontId="0" fillId="0" borderId="58" xfId="67" applyNumberFormat="1" applyFont="1" applyFill="1" applyBorder="1" applyAlignment="1">
      <alignment horizontal="center" vertical="center"/>
      <protection/>
    </xf>
    <xf numFmtId="187" fontId="0" fillId="33" borderId="66" xfId="67" applyNumberFormat="1" applyFont="1" applyFill="1" applyBorder="1" applyAlignment="1">
      <alignment horizontal="right" vertical="center"/>
      <protection/>
    </xf>
    <xf numFmtId="188" fontId="0" fillId="33" borderId="57" xfId="67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/>
    </xf>
    <xf numFmtId="188" fontId="0" fillId="33" borderId="70" xfId="67" applyNumberFormat="1" applyFont="1" applyFill="1" applyBorder="1" applyAlignment="1">
      <alignment horizontal="center" vertical="center"/>
      <protection/>
    </xf>
    <xf numFmtId="188" fontId="0" fillId="0" borderId="69" xfId="67" applyNumberFormat="1" applyFont="1" applyBorder="1" applyAlignment="1">
      <alignment horizontal="center" vertical="center"/>
      <protection/>
    </xf>
    <xf numFmtId="0" fontId="0" fillId="6" borderId="14" xfId="67" applyFont="1" applyFill="1" applyBorder="1" applyAlignment="1">
      <alignment horizontal="center" vertical="center"/>
      <protection/>
    </xf>
    <xf numFmtId="177" fontId="0" fillId="6" borderId="16" xfId="51" applyNumberFormat="1" applyFont="1" applyFill="1" applyBorder="1" applyAlignment="1">
      <alignment horizontal="right" vertical="center"/>
    </xf>
    <xf numFmtId="177" fontId="0" fillId="6" borderId="21" xfId="51" applyNumberFormat="1" applyFont="1" applyFill="1" applyBorder="1" applyAlignment="1">
      <alignment horizontal="right" vertical="center"/>
    </xf>
    <xf numFmtId="177" fontId="0" fillId="6" borderId="21" xfId="67" applyNumberFormat="1" applyFont="1" applyFill="1" applyBorder="1" applyAlignment="1">
      <alignment vertical="center"/>
      <protection/>
    </xf>
    <xf numFmtId="177" fontId="0" fillId="6" borderId="14" xfId="51" applyNumberFormat="1" applyFont="1" applyFill="1" applyBorder="1" applyAlignment="1">
      <alignment horizontal="right" vertical="center"/>
    </xf>
    <xf numFmtId="177" fontId="0" fillId="6" borderId="47" xfId="51" applyNumberFormat="1" applyFont="1" applyFill="1" applyBorder="1" applyAlignment="1">
      <alignment horizontal="right" vertical="center"/>
    </xf>
    <xf numFmtId="177" fontId="0" fillId="6" borderId="23" xfId="51" applyNumberFormat="1" applyFont="1" applyFill="1" applyBorder="1" applyAlignment="1">
      <alignment horizontal="right" vertical="center"/>
    </xf>
    <xf numFmtId="3" fontId="12" fillId="0" borderId="54" xfId="0" applyNumberFormat="1" applyFont="1" applyFill="1" applyBorder="1" applyAlignment="1">
      <alignment horizontal="left" vertical="center"/>
    </xf>
    <xf numFmtId="41" fontId="18" fillId="0" borderId="27" xfId="50" applyFont="1" applyFill="1" applyBorder="1" applyAlignment="1">
      <alignment vertical="center"/>
    </xf>
    <xf numFmtId="41" fontId="18" fillId="0" borderId="28" xfId="50" applyFont="1" applyFill="1" applyBorder="1" applyAlignment="1">
      <alignment vertical="center"/>
    </xf>
    <xf numFmtId="41" fontId="9" fillId="0" borderId="0" xfId="50" applyFont="1" applyFill="1" applyBorder="1" applyAlignment="1">
      <alignment vertical="center"/>
    </xf>
    <xf numFmtId="41" fontId="9" fillId="0" borderId="50" xfId="50" applyFont="1" applyFill="1" applyBorder="1" applyAlignment="1">
      <alignment vertical="center"/>
    </xf>
    <xf numFmtId="188" fontId="18" fillId="34" borderId="52" xfId="67" applyNumberFormat="1" applyFont="1" applyFill="1" applyBorder="1" applyAlignment="1">
      <alignment horizontal="center" vertical="center"/>
      <protection/>
    </xf>
    <xf numFmtId="41" fontId="18" fillId="0" borderId="73" xfId="50" applyFont="1" applyFill="1" applyBorder="1" applyAlignment="1">
      <alignment horizontal="left" vertical="center"/>
    </xf>
    <xf numFmtId="188" fontId="20" fillId="34" borderId="69" xfId="67" applyNumberFormat="1" applyFont="1" applyFill="1" applyBorder="1" applyAlignment="1">
      <alignment horizontal="left" vertical="center"/>
      <protection/>
    </xf>
    <xf numFmtId="3" fontId="12" fillId="0" borderId="35" xfId="0" applyNumberFormat="1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vertical="center"/>
    </xf>
    <xf numFmtId="0" fontId="18" fillId="0" borderId="74" xfId="50" applyNumberFormat="1" applyFont="1" applyFill="1" applyBorder="1" applyAlignment="1">
      <alignment horizontal="left" vertical="center"/>
    </xf>
    <xf numFmtId="188" fontId="18" fillId="0" borderId="55" xfId="67" applyNumberFormat="1" applyFont="1" applyFill="1" applyBorder="1" applyAlignment="1">
      <alignment horizontal="left" vertical="center" wrapText="1"/>
      <protection/>
    </xf>
    <xf numFmtId="188" fontId="18" fillId="0" borderId="52" xfId="67" applyNumberFormat="1" applyFont="1" applyFill="1" applyBorder="1" applyAlignment="1">
      <alignment horizontal="left" vertical="center" wrapText="1"/>
      <protection/>
    </xf>
    <xf numFmtId="0" fontId="18" fillId="0" borderId="52" xfId="67" applyFont="1" applyFill="1" applyBorder="1" applyAlignment="1">
      <alignment vertical="center" wrapText="1"/>
      <protection/>
    </xf>
    <xf numFmtId="188" fontId="18" fillId="0" borderId="52" xfId="67" applyNumberFormat="1" applyFont="1" applyFill="1" applyBorder="1" applyAlignment="1" quotePrefix="1">
      <alignment horizontal="left" vertical="center" wrapText="1"/>
      <protection/>
    </xf>
    <xf numFmtId="0" fontId="18" fillId="0" borderId="52" xfId="67" applyFont="1" applyFill="1" applyBorder="1" applyAlignment="1">
      <alignment horizontal="left" vertical="center" wrapText="1"/>
      <protection/>
    </xf>
    <xf numFmtId="188" fontId="18" fillId="0" borderId="52" xfId="67" applyNumberFormat="1" applyFont="1" applyFill="1" applyBorder="1" applyAlignment="1">
      <alignment horizontal="left" vertical="center"/>
      <protection/>
    </xf>
    <xf numFmtId="188" fontId="18" fillId="0" borderId="52" xfId="51" applyNumberFormat="1" applyFont="1" applyFill="1" applyBorder="1" applyAlignment="1">
      <alignment horizontal="center" vertical="center"/>
    </xf>
    <xf numFmtId="188" fontId="18" fillId="0" borderId="52" xfId="51" applyNumberFormat="1" applyFont="1" applyFill="1" applyBorder="1" applyAlignment="1">
      <alignment horizontal="left" vertical="center"/>
    </xf>
    <xf numFmtId="188" fontId="18" fillId="0" borderId="52" xfId="51" applyNumberFormat="1" applyFont="1" applyFill="1" applyBorder="1" applyAlignment="1">
      <alignment horizontal="left" vertical="center" wrapText="1"/>
    </xf>
    <xf numFmtId="3" fontId="18" fillId="0" borderId="52" xfId="67" applyNumberFormat="1" applyFont="1" applyFill="1" applyBorder="1" applyAlignment="1">
      <alignment vertical="center" wrapText="1"/>
      <protection/>
    </xf>
    <xf numFmtId="188" fontId="18" fillId="0" borderId="56" xfId="67" applyNumberFormat="1" applyFont="1" applyFill="1" applyBorder="1" applyAlignment="1">
      <alignment horizontal="left" vertical="center"/>
      <protection/>
    </xf>
    <xf numFmtId="188" fontId="18" fillId="0" borderId="57" xfId="67" applyNumberFormat="1" applyFont="1" applyFill="1" applyBorder="1" applyAlignment="1">
      <alignment horizontal="center" vertical="center"/>
      <protection/>
    </xf>
    <xf numFmtId="41" fontId="18" fillId="0" borderId="74" xfId="50" applyFont="1" applyFill="1" applyBorder="1" applyAlignment="1">
      <alignment horizontal="left" vertical="center"/>
    </xf>
    <xf numFmtId="3" fontId="9" fillId="35" borderId="32" xfId="0" applyNumberFormat="1" applyFont="1" applyFill="1" applyBorder="1" applyAlignment="1">
      <alignment vertical="center"/>
    </xf>
    <xf numFmtId="3" fontId="9" fillId="35" borderId="1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77" fontId="15" fillId="0" borderId="67" xfId="0" applyNumberFormat="1" applyFont="1" applyBorder="1" applyAlignment="1">
      <alignment horizontal="right" vertical="center"/>
    </xf>
    <xf numFmtId="177" fontId="15" fillId="0" borderId="63" xfId="0" applyNumberFormat="1" applyFont="1" applyBorder="1" applyAlignment="1">
      <alignment horizontal="right" vertical="center"/>
    </xf>
    <xf numFmtId="177" fontId="15" fillId="0" borderId="68" xfId="0" applyNumberFormat="1" applyFont="1" applyBorder="1" applyAlignment="1">
      <alignment horizontal="right" vertical="center"/>
    </xf>
    <xf numFmtId="177" fontId="15" fillId="0" borderId="64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9" fontId="15" fillId="0" borderId="56" xfId="0" applyNumberFormat="1" applyFont="1" applyBorder="1" applyAlignment="1">
      <alignment horizontal="right" vertical="center"/>
    </xf>
    <xf numFmtId="9" fontId="15" fillId="0" borderId="55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185" fontId="15" fillId="0" borderId="67" xfId="0" applyNumberFormat="1" applyFont="1" applyBorder="1" applyAlignment="1">
      <alignment horizontal="right" vertical="center"/>
    </xf>
    <xf numFmtId="185" fontId="15" fillId="0" borderId="63" xfId="0" applyNumberFormat="1" applyFont="1" applyBorder="1" applyAlignment="1">
      <alignment horizontal="right" vertical="center"/>
    </xf>
    <xf numFmtId="185" fontId="15" fillId="0" borderId="68" xfId="0" applyNumberFormat="1" applyFont="1" applyBorder="1" applyAlignment="1">
      <alignment horizontal="right" vertical="center"/>
    </xf>
    <xf numFmtId="185" fontId="15" fillId="0" borderId="64" xfId="0" applyNumberFormat="1" applyFont="1" applyBorder="1" applyAlignment="1">
      <alignment horizontal="right" vertical="center"/>
    </xf>
    <xf numFmtId="185" fontId="15" fillId="0" borderId="32" xfId="0" applyNumberFormat="1" applyFont="1" applyBorder="1" applyAlignment="1">
      <alignment horizontal="right" vertical="center"/>
    </xf>
    <xf numFmtId="185" fontId="15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72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6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left" vertical="center" wrapText="1"/>
    </xf>
    <xf numFmtId="3" fontId="12" fillId="0" borderId="18" xfId="0" applyNumberFormat="1" applyFont="1" applyFill="1" applyBorder="1" applyAlignment="1">
      <alignment horizontal="left" vertical="center" wrapText="1"/>
    </xf>
    <xf numFmtId="3" fontId="12" fillId="0" borderId="19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left" vertical="center" wrapText="1"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3" fontId="12" fillId="0" borderId="40" xfId="0" applyNumberFormat="1" applyFont="1" applyFill="1" applyBorder="1" applyAlignment="1">
      <alignment horizontal="left" vertical="center" wrapText="1"/>
    </xf>
    <xf numFmtId="3" fontId="12" fillId="0" borderId="41" xfId="0" applyNumberFormat="1" applyFont="1" applyFill="1" applyBorder="1" applyAlignment="1">
      <alignment horizontal="left" vertical="center" wrapText="1"/>
    </xf>
    <xf numFmtId="3" fontId="12" fillId="0" borderId="42" xfId="0" applyNumberFormat="1" applyFont="1" applyFill="1" applyBorder="1" applyAlignment="1">
      <alignment horizontal="left" vertical="center" wrapText="1"/>
    </xf>
    <xf numFmtId="3" fontId="12" fillId="0" borderId="17" xfId="0" applyNumberFormat="1" applyFont="1" applyFill="1" applyBorder="1" applyAlignment="1">
      <alignment horizontal="left" vertical="center"/>
    </xf>
    <xf numFmtId="3" fontId="12" fillId="0" borderId="18" xfId="0" applyNumberFormat="1" applyFont="1" applyFill="1" applyBorder="1" applyAlignment="1">
      <alignment horizontal="left" vertical="center"/>
    </xf>
    <xf numFmtId="3" fontId="12" fillId="0" borderId="19" xfId="0" applyNumberFormat="1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186" fontId="6" fillId="0" borderId="38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39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  <xf numFmtId="186" fontId="6" fillId="0" borderId="72" xfId="0" applyNumberFormat="1" applyFont="1" applyFill="1" applyBorder="1" applyAlignment="1">
      <alignment horizontal="center" vertical="center"/>
    </xf>
    <xf numFmtId="186" fontId="6" fillId="0" borderId="6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191" fontId="12" fillId="0" borderId="54" xfId="0" applyNumberFormat="1" applyFont="1" applyFill="1" applyBorder="1" applyAlignment="1">
      <alignment horizontal="left" vertical="center" wrapText="1"/>
    </xf>
    <xf numFmtId="191" fontId="12" fillId="0" borderId="18" xfId="0" applyNumberFormat="1" applyFont="1" applyFill="1" applyBorder="1" applyAlignment="1">
      <alignment horizontal="left" vertical="center" wrapText="1"/>
    </xf>
    <xf numFmtId="191" fontId="12" fillId="0" borderId="19" xfId="0" applyNumberFormat="1" applyFont="1" applyFill="1" applyBorder="1" applyAlignment="1">
      <alignment horizontal="left" vertical="center" wrapText="1"/>
    </xf>
    <xf numFmtId="3" fontId="12" fillId="0" borderId="54" xfId="0" applyNumberFormat="1" applyFont="1" applyFill="1" applyBorder="1" applyAlignment="1">
      <alignment horizontal="left" vertical="center"/>
    </xf>
    <xf numFmtId="3" fontId="12" fillId="0" borderId="76" xfId="0" applyNumberFormat="1" applyFont="1" applyFill="1" applyBorder="1" applyAlignment="1">
      <alignment horizontal="left" vertical="center"/>
    </xf>
    <xf numFmtId="3" fontId="12" fillId="0" borderId="25" xfId="0" applyNumberFormat="1" applyFont="1" applyFill="1" applyBorder="1" applyAlignment="1">
      <alignment horizontal="left" vertical="center"/>
    </xf>
    <xf numFmtId="3" fontId="12" fillId="0" borderId="26" xfId="0" applyNumberFormat="1" applyFont="1" applyFill="1" applyBorder="1" applyAlignment="1">
      <alignment horizontal="left" vertical="center"/>
    </xf>
    <xf numFmtId="3" fontId="12" fillId="0" borderId="51" xfId="0" applyNumberFormat="1" applyFont="1" applyFill="1" applyBorder="1" applyAlignment="1">
      <alignment horizontal="left" vertical="center"/>
    </xf>
    <xf numFmtId="3" fontId="12" fillId="0" borderId="34" xfId="0" applyNumberFormat="1" applyFont="1" applyFill="1" applyBorder="1" applyAlignment="1">
      <alignment horizontal="left" vertical="center"/>
    </xf>
    <xf numFmtId="3" fontId="12" fillId="0" borderId="35" xfId="0" applyNumberFormat="1" applyFont="1" applyFill="1" applyBorder="1" applyAlignment="1">
      <alignment horizontal="left" vertical="center"/>
    </xf>
    <xf numFmtId="3" fontId="12" fillId="0" borderId="77" xfId="0" applyNumberFormat="1" applyFont="1" applyFill="1" applyBorder="1" applyAlignment="1">
      <alignment horizontal="left" vertical="center"/>
    </xf>
    <xf numFmtId="3" fontId="12" fillId="0" borderId="48" xfId="0" applyNumberFormat="1" applyFont="1" applyFill="1" applyBorder="1" applyAlignment="1">
      <alignment horizontal="left" vertical="center"/>
    </xf>
    <xf numFmtId="3" fontId="12" fillId="0" borderId="49" xfId="0" applyNumberFormat="1" applyFont="1" applyFill="1" applyBorder="1" applyAlignment="1">
      <alignment horizontal="left" vertical="center"/>
    </xf>
    <xf numFmtId="3" fontId="12" fillId="0" borderId="53" xfId="0" applyNumberFormat="1" applyFont="1" applyFill="1" applyBorder="1" applyAlignment="1">
      <alignment horizontal="left" vertical="center"/>
    </xf>
    <xf numFmtId="3" fontId="12" fillId="0" borderId="28" xfId="0" applyNumberFormat="1" applyFont="1" applyFill="1" applyBorder="1" applyAlignment="1">
      <alignment horizontal="left" vertical="center"/>
    </xf>
    <xf numFmtId="3" fontId="12" fillId="0" borderId="29" xfId="0" applyNumberFormat="1" applyFont="1" applyFill="1" applyBorder="1" applyAlignment="1">
      <alignment horizontal="left" vertical="center"/>
    </xf>
    <xf numFmtId="3" fontId="12" fillId="0" borderId="54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3" fontId="12" fillId="0" borderId="76" xfId="0" applyNumberFormat="1" applyFont="1" applyFill="1" applyBorder="1" applyAlignment="1">
      <alignment horizontal="left" vertical="center" wrapText="1"/>
    </xf>
    <xf numFmtId="3" fontId="12" fillId="0" borderId="53" xfId="0" applyNumberFormat="1" applyFont="1" applyFill="1" applyBorder="1" applyAlignment="1">
      <alignment horizontal="left" vertical="center" wrapText="1"/>
    </xf>
    <xf numFmtId="3" fontId="12" fillId="0" borderId="28" xfId="0" applyNumberFormat="1" applyFont="1" applyFill="1" applyBorder="1" applyAlignment="1">
      <alignment horizontal="left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0" fontId="12" fillId="0" borderId="54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19" xfId="0" applyNumberFormat="1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left" vertical="center" wrapText="1"/>
    </xf>
    <xf numFmtId="0" fontId="0" fillId="0" borderId="11" xfId="67" applyFont="1" applyBorder="1" applyAlignment="1">
      <alignment horizontal="center" vertical="center"/>
      <protection/>
    </xf>
    <xf numFmtId="0" fontId="0" fillId="0" borderId="17" xfId="67" applyFont="1" applyBorder="1" applyAlignment="1">
      <alignment horizontal="center" vertical="center"/>
      <protection/>
    </xf>
    <xf numFmtId="0" fontId="0" fillId="33" borderId="47" xfId="67" applyFont="1" applyFill="1" applyBorder="1" applyAlignment="1">
      <alignment horizontal="center" vertical="center"/>
      <protection/>
    </xf>
    <xf numFmtId="0" fontId="0" fillId="33" borderId="71" xfId="67" applyFont="1" applyFill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2" xfId="67" applyFont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0" fillId="0" borderId="52" xfId="67" applyFont="1" applyBorder="1" applyAlignment="1">
      <alignment horizontal="center" vertical="center"/>
      <protection/>
    </xf>
    <xf numFmtId="0" fontId="0" fillId="0" borderId="69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59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19" fillId="0" borderId="0" xfId="67" applyFont="1" applyAlignment="1">
      <alignment horizontal="center" vertical="center"/>
      <protection/>
    </xf>
    <xf numFmtId="0" fontId="0" fillId="0" borderId="38" xfId="67" applyFont="1" applyBorder="1" applyAlignment="1">
      <alignment horizontal="center" vertical="center"/>
      <protection/>
    </xf>
    <xf numFmtId="0" fontId="0" fillId="0" borderId="39" xfId="67" applyFont="1" applyBorder="1" applyAlignment="1">
      <alignment horizontal="center" vertical="center"/>
      <protection/>
    </xf>
    <xf numFmtId="0" fontId="0" fillId="0" borderId="78" xfId="67" applyFont="1" applyBorder="1" applyAlignment="1">
      <alignment horizontal="center" vertical="center"/>
      <protection/>
    </xf>
    <xf numFmtId="0" fontId="0" fillId="0" borderId="72" xfId="67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52" xfId="67" applyFont="1" applyFill="1" applyBorder="1" applyAlignment="1">
      <alignment horizontal="center" vertical="center"/>
      <protection/>
    </xf>
    <xf numFmtId="0" fontId="0" fillId="0" borderId="69" xfId="67" applyFont="1" applyFill="1" applyBorder="1" applyAlignment="1">
      <alignment horizontal="center" vertical="center"/>
      <protection/>
    </xf>
    <xf numFmtId="0" fontId="0" fillId="0" borderId="38" xfId="67" applyFont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5" fontId="9" fillId="0" borderId="16" xfId="0" applyNumberFormat="1" applyFont="1" applyFill="1" applyBorder="1" applyAlignment="1">
      <alignment horizontal="right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백분율 2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내부기안" xfId="63"/>
    <cellStyle name="콤마_내부기안" xfId="64"/>
    <cellStyle name="Currency" xfId="65"/>
    <cellStyle name="Currency [0]" xfId="66"/>
    <cellStyle name="표준_추경보고서(2008 수익사업)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23"/>
  <sheetViews>
    <sheetView showGridLines="0" zoomScaleSheetLayoutView="70" zoomScalePageLayoutView="0" workbookViewId="0" topLeftCell="A1">
      <selection activeCell="J16" sqref="J16"/>
    </sheetView>
  </sheetViews>
  <sheetFormatPr defaultColWidth="8.88671875" defaultRowHeight="13.5"/>
  <cols>
    <col min="1" max="1" width="8.88671875" style="121" customWidth="1"/>
    <col min="2" max="2" width="8.3359375" style="121" customWidth="1"/>
    <col min="3" max="4" width="15.21484375" style="121" bestFit="1" customWidth="1"/>
    <col min="5" max="5" width="15.4453125" style="121" bestFit="1" customWidth="1"/>
    <col min="6" max="6" width="7.21484375" style="121" customWidth="1"/>
    <col min="7" max="8" width="8.88671875" style="121" customWidth="1"/>
    <col min="9" max="10" width="15.21484375" style="121" bestFit="1" customWidth="1"/>
    <col min="11" max="11" width="15.4453125" style="121" bestFit="1" customWidth="1"/>
    <col min="12" max="12" width="6.88671875" style="121" customWidth="1"/>
    <col min="13" max="16384" width="8.88671875" style="121" customWidth="1"/>
  </cols>
  <sheetData>
    <row r="1" spans="1:12" ht="25.5">
      <c r="A1" s="372" t="s">
        <v>464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2" ht="18.75" customHeight="1">
      <c r="A2" s="122"/>
      <c r="B2" s="123"/>
    </row>
    <row r="3" spans="1:12" s="125" customFormat="1" ht="18.75" customHeight="1">
      <c r="A3" s="124" t="s">
        <v>437</v>
      </c>
      <c r="L3" s="126" t="s">
        <v>302</v>
      </c>
    </row>
    <row r="4" spans="1:12" s="125" customFormat="1" ht="18.75" customHeight="1">
      <c r="A4" s="373" t="s">
        <v>128</v>
      </c>
      <c r="B4" s="374"/>
      <c r="C4" s="375"/>
      <c r="D4" s="374"/>
      <c r="E4" s="374"/>
      <c r="F4" s="376"/>
      <c r="G4" s="374" t="s">
        <v>129</v>
      </c>
      <c r="H4" s="374"/>
      <c r="I4" s="375"/>
      <c r="J4" s="374"/>
      <c r="K4" s="374"/>
      <c r="L4" s="376"/>
    </row>
    <row r="5" spans="1:12" s="125" customFormat="1" ht="18.75" customHeight="1">
      <c r="A5" s="385" t="s">
        <v>219</v>
      </c>
      <c r="B5" s="386"/>
      <c r="C5" s="173" t="s">
        <v>153</v>
      </c>
      <c r="D5" s="168" t="s">
        <v>154</v>
      </c>
      <c r="E5" s="128" t="s">
        <v>130</v>
      </c>
      <c r="F5" s="389" t="s">
        <v>131</v>
      </c>
      <c r="G5" s="385" t="s">
        <v>219</v>
      </c>
      <c r="H5" s="386"/>
      <c r="I5" s="173" t="str">
        <f>C5</f>
        <v>추경예산</v>
      </c>
      <c r="J5" s="168" t="str">
        <f>D5</f>
        <v>본 예산</v>
      </c>
      <c r="K5" s="127" t="s">
        <v>130</v>
      </c>
      <c r="L5" s="389" t="s">
        <v>131</v>
      </c>
    </row>
    <row r="6" spans="1:12" s="125" customFormat="1" ht="18.75" customHeight="1">
      <c r="A6" s="387" t="s">
        <v>220</v>
      </c>
      <c r="B6" s="388"/>
      <c r="C6" s="174" t="s">
        <v>214</v>
      </c>
      <c r="D6" s="169" t="s">
        <v>214</v>
      </c>
      <c r="E6" s="130" t="s">
        <v>215</v>
      </c>
      <c r="F6" s="390"/>
      <c r="G6" s="387" t="s">
        <v>220</v>
      </c>
      <c r="H6" s="388"/>
      <c r="I6" s="174" t="s">
        <v>214</v>
      </c>
      <c r="J6" s="169" t="s">
        <v>214</v>
      </c>
      <c r="K6" s="130" t="s">
        <v>216</v>
      </c>
      <c r="L6" s="390"/>
    </row>
    <row r="7" spans="1:12" s="125" customFormat="1" ht="21" customHeight="1">
      <c r="A7" s="131" t="s">
        <v>221</v>
      </c>
      <c r="B7" s="137"/>
      <c r="C7" s="377">
        <f>'수입 (원단위)'!C7</f>
        <v>0</v>
      </c>
      <c r="D7" s="379">
        <f>'수입 (원단위)'!D7</f>
        <v>0</v>
      </c>
      <c r="E7" s="381">
        <f aca="true" t="shared" si="0" ref="E7:E19">SUM(C7-D7)</f>
        <v>0</v>
      </c>
      <c r="F7" s="383">
        <f>SUM(C7/C22)</f>
        <v>0</v>
      </c>
      <c r="G7" s="129" t="s">
        <v>202</v>
      </c>
      <c r="H7" s="129"/>
      <c r="I7" s="190">
        <v>0</v>
      </c>
      <c r="J7" s="191">
        <v>0</v>
      </c>
      <c r="K7" s="208">
        <f aca="true" t="shared" si="1" ref="K7:K21">SUM(I7-J7)</f>
        <v>0</v>
      </c>
      <c r="L7" s="132">
        <f>SUM(I7/I22)</f>
        <v>0</v>
      </c>
    </row>
    <row r="8" spans="1:12" s="125" customFormat="1" ht="21" customHeight="1">
      <c r="A8" s="133"/>
      <c r="B8" s="170"/>
      <c r="C8" s="378"/>
      <c r="D8" s="380"/>
      <c r="E8" s="382"/>
      <c r="F8" s="384"/>
      <c r="G8" s="129" t="s">
        <v>201</v>
      </c>
      <c r="H8" s="129"/>
      <c r="I8" s="190">
        <f>'지출 (원단위)'!C5</f>
        <v>2015500000</v>
      </c>
      <c r="J8" s="191">
        <f>'지출 (원단위)'!D5</f>
        <v>1794000000</v>
      </c>
      <c r="K8" s="208">
        <f>SUM(I8-J8)</f>
        <v>221500000</v>
      </c>
      <c r="L8" s="132">
        <f>SUM(I8/I22)</f>
        <v>0.09321290460751379</v>
      </c>
    </row>
    <row r="9" spans="1:12" s="125" customFormat="1" ht="21" customHeight="1">
      <c r="A9" s="134" t="s">
        <v>222</v>
      </c>
      <c r="B9" s="129"/>
      <c r="C9" s="190">
        <v>0</v>
      </c>
      <c r="D9" s="191">
        <v>0</v>
      </c>
      <c r="E9" s="208">
        <f t="shared" si="0"/>
        <v>0</v>
      </c>
      <c r="F9" s="132">
        <f>SUM(C9/C22)</f>
        <v>0</v>
      </c>
      <c r="G9" s="129" t="s">
        <v>203</v>
      </c>
      <c r="H9" s="129"/>
      <c r="I9" s="190">
        <f>SUM(I7:I8)</f>
        <v>2015500000</v>
      </c>
      <c r="J9" s="191">
        <f>SUM(J7:J8)</f>
        <v>1794000000</v>
      </c>
      <c r="K9" s="208">
        <f t="shared" si="1"/>
        <v>221500000</v>
      </c>
      <c r="L9" s="132">
        <f>SUM(I9/I22)</f>
        <v>0.09321290460751379</v>
      </c>
    </row>
    <row r="10" spans="1:12" s="125" customFormat="1" ht="21" customHeight="1">
      <c r="A10" s="134" t="s">
        <v>217</v>
      </c>
      <c r="B10" s="129"/>
      <c r="C10" s="190">
        <f>'수입 (원단위)'!C17+'수입 (원단위)'!C15</f>
        <v>223560000</v>
      </c>
      <c r="D10" s="191">
        <f>'수입 (원단위)'!D17+'수입 (원단위)'!D15</f>
        <v>213060000</v>
      </c>
      <c r="E10" s="208">
        <f>SUM(C10-D10)</f>
        <v>10500000</v>
      </c>
      <c r="F10" s="132">
        <f>SUM(C10/C22)</f>
        <v>0.010339209602607683</v>
      </c>
      <c r="G10" s="393" t="s">
        <v>231</v>
      </c>
      <c r="H10" s="394"/>
      <c r="I10" s="377">
        <f>'지출 (원단위)'!C14</f>
        <v>4693080000</v>
      </c>
      <c r="J10" s="379">
        <f>'지출 (원단위)'!D14</f>
        <v>4533431849</v>
      </c>
      <c r="K10" s="381">
        <f t="shared" si="1"/>
        <v>159648151</v>
      </c>
      <c r="L10" s="383">
        <f>SUM(I10/I22)</f>
        <v>0.21704570496424253</v>
      </c>
    </row>
    <row r="11" spans="1:12" s="125" customFormat="1" ht="21" customHeight="1">
      <c r="A11" s="134" t="s">
        <v>218</v>
      </c>
      <c r="B11" s="129"/>
      <c r="C11" s="190">
        <f>'수입 (원단위)'!C19</f>
        <v>1001000000</v>
      </c>
      <c r="D11" s="191">
        <f>'수입 (원단위)'!D19</f>
        <v>1001000000</v>
      </c>
      <c r="E11" s="208">
        <f>SUM(C11-D11)</f>
        <v>0</v>
      </c>
      <c r="F11" s="132">
        <f>SUM(C11/C22)</f>
        <v>0.04629427810077961</v>
      </c>
      <c r="G11" s="395"/>
      <c r="H11" s="396"/>
      <c r="I11" s="378"/>
      <c r="J11" s="380"/>
      <c r="K11" s="382"/>
      <c r="L11" s="384"/>
    </row>
    <row r="12" spans="1:12" s="125" customFormat="1" ht="21" customHeight="1">
      <c r="A12" s="134" t="s">
        <v>240</v>
      </c>
      <c r="B12" s="129"/>
      <c r="C12" s="190">
        <f>'수입 (원단위)'!C20+'수입 (원단위)'!C21</f>
        <v>3434910000</v>
      </c>
      <c r="D12" s="191">
        <f>'수입 (원단위)'!D20+'수입 (원단위)'!D21</f>
        <v>3434910000</v>
      </c>
      <c r="E12" s="208">
        <f>SUM(C12-D12)</f>
        <v>0</v>
      </c>
      <c r="F12" s="132">
        <f>SUM(C12/C22)</f>
        <v>0.15885782097017873</v>
      </c>
      <c r="G12" s="393" t="s">
        <v>232</v>
      </c>
      <c r="H12" s="394"/>
      <c r="I12" s="377">
        <v>0</v>
      </c>
      <c r="J12" s="379">
        <v>0</v>
      </c>
      <c r="K12" s="381">
        <f t="shared" si="1"/>
        <v>0</v>
      </c>
      <c r="L12" s="383">
        <f>SUM(I12/I22)</f>
        <v>0</v>
      </c>
    </row>
    <row r="13" spans="1:12" s="125" customFormat="1" ht="21" customHeight="1">
      <c r="A13" s="133" t="s">
        <v>223</v>
      </c>
      <c r="B13" s="171"/>
      <c r="C13" s="192">
        <f>'수입 (원단위)'!C22+'수입 (원단위)'!C23+'수입 (원단위)'!C24</f>
        <v>840000000</v>
      </c>
      <c r="D13" s="193">
        <f>'수입 (원단위)'!D22+'수입 (원단위)'!D23+'수입 (원단위)'!D24</f>
        <v>840000000</v>
      </c>
      <c r="E13" s="208">
        <f>SUM(C13-D13)</f>
        <v>0</v>
      </c>
      <c r="F13" s="135">
        <f>SUM(C13/C22)</f>
        <v>0.03884834525939548</v>
      </c>
      <c r="G13" s="395"/>
      <c r="H13" s="396"/>
      <c r="I13" s="378"/>
      <c r="J13" s="380"/>
      <c r="K13" s="382"/>
      <c r="L13" s="384"/>
    </row>
    <row r="14" spans="1:12" s="125" customFormat="1" ht="21" customHeight="1">
      <c r="A14" s="134" t="s">
        <v>224</v>
      </c>
      <c r="B14" s="129"/>
      <c r="C14" s="190">
        <v>0</v>
      </c>
      <c r="D14" s="191">
        <v>0</v>
      </c>
      <c r="E14" s="208">
        <f t="shared" si="0"/>
        <v>0</v>
      </c>
      <c r="F14" s="132">
        <f>SUM(C14/C22)</f>
        <v>0</v>
      </c>
      <c r="G14" s="129" t="s">
        <v>233</v>
      </c>
      <c r="H14" s="129"/>
      <c r="I14" s="190">
        <f>'지출 (원단위)'!C54</f>
        <v>7842513870</v>
      </c>
      <c r="J14" s="191">
        <f>'지출 (원단위)'!D54</f>
        <v>2850000000</v>
      </c>
      <c r="K14" s="208">
        <f t="shared" si="1"/>
        <v>4992513870</v>
      </c>
      <c r="L14" s="132">
        <f>SUM(I14/I22)</f>
        <v>0.36270081728971165</v>
      </c>
    </row>
    <row r="15" spans="1:12" s="125" customFormat="1" ht="21" customHeight="1">
      <c r="A15" s="134" t="s">
        <v>225</v>
      </c>
      <c r="B15" s="172"/>
      <c r="C15" s="194">
        <f>'수입 (원단위)'!C25</f>
        <v>0</v>
      </c>
      <c r="D15" s="195">
        <v>0</v>
      </c>
      <c r="E15" s="208">
        <f t="shared" si="0"/>
        <v>0</v>
      </c>
      <c r="F15" s="132">
        <f>SUM(C15/C22)</f>
        <v>0</v>
      </c>
      <c r="G15" s="129" t="s">
        <v>234</v>
      </c>
      <c r="H15" s="129"/>
      <c r="I15" s="190">
        <f>'지출 (원단위)'!C47</f>
        <v>44301000</v>
      </c>
      <c r="J15" s="191">
        <f>'지출 (원단위)'!D47</f>
        <v>44300000</v>
      </c>
      <c r="K15" s="208">
        <f t="shared" si="1"/>
        <v>1000</v>
      </c>
      <c r="L15" s="132">
        <f>SUM(I15/I22)</f>
        <v>0.002048833980162475</v>
      </c>
    </row>
    <row r="16" spans="1:12" s="125" customFormat="1" ht="21" customHeight="1">
      <c r="A16" s="131" t="s">
        <v>132</v>
      </c>
      <c r="B16" s="137"/>
      <c r="C16" s="377">
        <f>'수입 (원단위)'!C33</f>
        <v>5492513870</v>
      </c>
      <c r="D16" s="379">
        <f>'수입 (원단위)'!D33</f>
        <v>0</v>
      </c>
      <c r="E16" s="381">
        <f>SUM(C16-D16)</f>
        <v>5492513870</v>
      </c>
      <c r="F16" s="383">
        <f>SUM(C16/C22)</f>
        <v>0.2540179466235457</v>
      </c>
      <c r="G16" s="129" t="s">
        <v>235</v>
      </c>
      <c r="H16" s="129"/>
      <c r="I16" s="190">
        <f>'지출 (원단위)'!C59</f>
        <v>1000000000</v>
      </c>
      <c r="J16" s="191">
        <f>'지출 (원단위)'!D59</f>
        <v>1000000000</v>
      </c>
      <c r="K16" s="208">
        <f t="shared" si="1"/>
        <v>0</v>
      </c>
      <c r="L16" s="132">
        <f>SUM(I16/I22)</f>
        <v>0.0462480300707089</v>
      </c>
    </row>
    <row r="17" spans="1:12" s="125" customFormat="1" ht="21" customHeight="1">
      <c r="A17" s="133"/>
      <c r="B17" s="170"/>
      <c r="C17" s="378"/>
      <c r="D17" s="380"/>
      <c r="E17" s="382">
        <f t="shared" si="0"/>
        <v>0</v>
      </c>
      <c r="F17" s="384">
        <f>SUM(C17/C22)</f>
        <v>0</v>
      </c>
      <c r="G17" s="129" t="s">
        <v>236</v>
      </c>
      <c r="H17" s="129"/>
      <c r="I17" s="190">
        <f>'지출 (원단위)'!C62</f>
        <v>0</v>
      </c>
      <c r="J17" s="191">
        <f>'지출 (원단위)'!D62</f>
        <v>0</v>
      </c>
      <c r="K17" s="208">
        <f t="shared" si="1"/>
        <v>0</v>
      </c>
      <c r="L17" s="132">
        <f>SUM(I17/I22)</f>
        <v>0</v>
      </c>
    </row>
    <row r="18" spans="1:12" s="125" customFormat="1" ht="21" customHeight="1">
      <c r="A18" s="134" t="s">
        <v>226</v>
      </c>
      <c r="B18" s="129"/>
      <c r="C18" s="190">
        <v>0</v>
      </c>
      <c r="D18" s="191">
        <v>0</v>
      </c>
      <c r="E18" s="208">
        <f t="shared" si="0"/>
        <v>0</v>
      </c>
      <c r="F18" s="132">
        <f>SUM(C18/C22)</f>
        <v>0</v>
      </c>
      <c r="G18" s="129" t="s">
        <v>237</v>
      </c>
      <c r="H18" s="129"/>
      <c r="I18" s="190">
        <f>'지출 (원단위)'!C69</f>
        <v>300000000</v>
      </c>
      <c r="J18" s="191">
        <f>'지출 (원단위)'!D69</f>
        <v>0</v>
      </c>
      <c r="K18" s="208">
        <f t="shared" si="1"/>
        <v>300000000</v>
      </c>
      <c r="L18" s="132">
        <f>SUM(I18/I22)</f>
        <v>0.013874409021212671</v>
      </c>
    </row>
    <row r="19" spans="1:12" s="125" customFormat="1" ht="21" customHeight="1">
      <c r="A19" s="134" t="s">
        <v>227</v>
      </c>
      <c r="B19" s="129"/>
      <c r="C19" s="190">
        <f>'수입 (원단위)'!C43</f>
        <v>179500000</v>
      </c>
      <c r="D19" s="191">
        <f>'수입 (원단위)'!D43</f>
        <v>179500000</v>
      </c>
      <c r="E19" s="208">
        <f t="shared" si="0"/>
        <v>0</v>
      </c>
      <c r="F19" s="132">
        <f>SUM(C19/C22)</f>
        <v>0.008301521397692248</v>
      </c>
      <c r="G19" s="129" t="s">
        <v>238</v>
      </c>
      <c r="H19" s="129"/>
      <c r="I19" s="190">
        <v>0</v>
      </c>
      <c r="J19" s="191">
        <v>0</v>
      </c>
      <c r="K19" s="208">
        <f t="shared" si="1"/>
        <v>0</v>
      </c>
      <c r="L19" s="132">
        <f>SUM(I19/I22)</f>
        <v>0</v>
      </c>
    </row>
    <row r="20" spans="1:12" s="125" customFormat="1" ht="21" customHeight="1">
      <c r="A20" s="134" t="s">
        <v>228</v>
      </c>
      <c r="B20" s="129"/>
      <c r="C20" s="190">
        <f>'수입 (원단위)'!C50</f>
        <v>1150000000</v>
      </c>
      <c r="D20" s="191">
        <f>'수입 (원단위)'!D50</f>
        <v>1650000000</v>
      </c>
      <c r="E20" s="208">
        <f>SUM(C20-D20)</f>
        <v>-500000000</v>
      </c>
      <c r="F20" s="132">
        <f>SUM(C20/C22)</f>
        <v>0.05318523458131524</v>
      </c>
      <c r="G20" s="129" t="s">
        <v>239</v>
      </c>
      <c r="H20" s="129"/>
      <c r="I20" s="190">
        <f>'지출 (원단위)'!C81</f>
        <v>360000000</v>
      </c>
      <c r="J20" s="191">
        <f>'지출 (원단위)'!D81</f>
        <v>360000000</v>
      </c>
      <c r="K20" s="208">
        <f t="shared" si="1"/>
        <v>0</v>
      </c>
      <c r="L20" s="132">
        <f>SUM(I20/I22)</f>
        <v>0.016649290825455205</v>
      </c>
    </row>
    <row r="21" spans="1:12" s="125" customFormat="1" ht="21" customHeight="1">
      <c r="A21" s="134" t="s">
        <v>133</v>
      </c>
      <c r="B21" s="129"/>
      <c r="C21" s="190">
        <f>'수입 (원단위)'!C53</f>
        <v>9301058722</v>
      </c>
      <c r="D21" s="191">
        <f>'수입 (원단위)'!D53</f>
        <v>6232544280</v>
      </c>
      <c r="E21" s="208">
        <f>SUM(C21-D21)</f>
        <v>3068514442</v>
      </c>
      <c r="F21" s="132">
        <f>SUM(C21/C22)</f>
        <v>0.4301556434644853</v>
      </c>
      <c r="G21" s="137" t="s">
        <v>134</v>
      </c>
      <c r="H21" s="137"/>
      <c r="I21" s="198">
        <f>C22-SUM(I9:I20)</f>
        <v>5367147722</v>
      </c>
      <c r="J21" s="199">
        <f>D22-SUM(J9:J20)</f>
        <v>2969282431</v>
      </c>
      <c r="K21" s="210">
        <f t="shared" si="1"/>
        <v>2397865291</v>
      </c>
      <c r="L21" s="136">
        <f>SUM(I21/I22)</f>
        <v>0.24822000924099277</v>
      </c>
    </row>
    <row r="22" spans="1:12" s="125" customFormat="1" ht="21" customHeight="1">
      <c r="A22" s="391" t="s">
        <v>229</v>
      </c>
      <c r="B22" s="392"/>
      <c r="C22" s="196">
        <f>SUM(C7:C21)</f>
        <v>21622542592</v>
      </c>
      <c r="D22" s="197">
        <f>SUM(D7:D21)</f>
        <v>13551014280</v>
      </c>
      <c r="E22" s="209">
        <f>SUM(C22-D22)</f>
        <v>8071528312</v>
      </c>
      <c r="F22" s="138">
        <f>SUM(C22/C22)</f>
        <v>1</v>
      </c>
      <c r="G22" s="391" t="s">
        <v>230</v>
      </c>
      <c r="H22" s="392"/>
      <c r="I22" s="196">
        <f>SUM(I9:I21)</f>
        <v>21622542592</v>
      </c>
      <c r="J22" s="197">
        <f>SUM(J9:J21)</f>
        <v>13551014280</v>
      </c>
      <c r="K22" s="209">
        <f>SUM(I22-J22)</f>
        <v>8071528312</v>
      </c>
      <c r="L22" s="138">
        <f>SUM(I22/I22)</f>
        <v>1</v>
      </c>
    </row>
    <row r="23" spans="1:12" s="125" customFormat="1" ht="25.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</sheetData>
  <sheetProtection/>
  <mergeCells count="29">
    <mergeCell ref="L12:L13"/>
    <mergeCell ref="G12:H13"/>
    <mergeCell ref="I12:I13"/>
    <mergeCell ref="J12:J13"/>
    <mergeCell ref="K12:K13"/>
    <mergeCell ref="L5:L6"/>
    <mergeCell ref="J10:J11"/>
    <mergeCell ref="K10:K11"/>
    <mergeCell ref="L10:L11"/>
    <mergeCell ref="A22:B22"/>
    <mergeCell ref="G22:H22"/>
    <mergeCell ref="G5:H5"/>
    <mergeCell ref="G6:H6"/>
    <mergeCell ref="G10:H11"/>
    <mergeCell ref="I10:I11"/>
    <mergeCell ref="C16:C17"/>
    <mergeCell ref="D16:D17"/>
    <mergeCell ref="E16:E17"/>
    <mergeCell ref="F16:F17"/>
    <mergeCell ref="A1:L1"/>
    <mergeCell ref="A4:F4"/>
    <mergeCell ref="G4:L4"/>
    <mergeCell ref="C7:C8"/>
    <mergeCell ref="D7:D8"/>
    <mergeCell ref="E7:E8"/>
    <mergeCell ref="F7:F8"/>
    <mergeCell ref="A5:B5"/>
    <mergeCell ref="A6:B6"/>
    <mergeCell ref="F5:F6"/>
  </mergeCells>
  <printOptions horizontalCentered="1"/>
  <pageMargins left="0.4330708661417323" right="0.2755905511811024" top="0.7874015748031497" bottom="0.6299212598425197" header="0.5118110236220472" footer="0.5118110236220472"/>
  <pageSetup fitToHeight="999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65"/>
  <sheetViews>
    <sheetView showGridLines="0" view="pageBreakPreview" zoomScaleNormal="90" zoomScaleSheetLayoutView="100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4" sqref="C44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188" customWidth="1"/>
    <col min="6" max="6" width="12.99609375" style="5" customWidth="1"/>
    <col min="7" max="7" width="11.77734375" style="5" bestFit="1" customWidth="1"/>
    <col min="8" max="8" width="12.3359375" style="5" customWidth="1"/>
    <col min="9" max="9" width="14.664062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을지대학병원장례식장!A1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9.5" customHeight="1">
      <c r="A2" s="403" t="str">
        <f>을지대학병원장례식장!A2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5" ht="19.5" customHeight="1">
      <c r="A3" s="6" t="s">
        <v>419</v>
      </c>
      <c r="B3" s="7"/>
      <c r="C3" s="179"/>
      <c r="D3" s="179"/>
      <c r="E3" s="179"/>
    </row>
    <row r="4" spans="1:9" ht="19.5" customHeight="1">
      <c r="A4" s="8" t="s">
        <v>120</v>
      </c>
      <c r="B4" s="7"/>
      <c r="C4" s="179"/>
      <c r="D4" s="179"/>
      <c r="E4" s="179"/>
      <c r="I4" s="120" t="s">
        <v>428</v>
      </c>
    </row>
    <row r="5" spans="1:9" ht="19.5" customHeight="1">
      <c r="A5" s="9" t="s">
        <v>121</v>
      </c>
      <c r="B5" s="147" t="s">
        <v>122</v>
      </c>
      <c r="C5" s="447" t="s">
        <v>153</v>
      </c>
      <c r="D5" s="449" t="s">
        <v>154</v>
      </c>
      <c r="E5" s="451" t="s">
        <v>0</v>
      </c>
      <c r="F5" s="453" t="s">
        <v>1</v>
      </c>
      <c r="G5" s="413"/>
      <c r="H5" s="413"/>
      <c r="I5" s="414"/>
    </row>
    <row r="6" spans="1:9" ht="19.5" customHeight="1">
      <c r="A6" s="11" t="s">
        <v>2</v>
      </c>
      <c r="B6" s="148" t="s">
        <v>3</v>
      </c>
      <c r="C6" s="448"/>
      <c r="D6" s="450"/>
      <c r="E6" s="452"/>
      <c r="F6" s="454"/>
      <c r="G6" s="415"/>
      <c r="H6" s="415"/>
      <c r="I6" s="416"/>
    </row>
    <row r="7" spans="1:9" ht="19.5" customHeight="1">
      <c r="A7" s="13" t="s">
        <v>148</v>
      </c>
      <c r="B7" s="149"/>
      <c r="C7" s="226">
        <f>SUM(C10)+C8</f>
        <v>0</v>
      </c>
      <c r="D7" s="227">
        <f>SUM(D10)+D8</f>
        <v>0</v>
      </c>
      <c r="E7" s="228">
        <f aca="true" t="shared" si="0" ref="E7:E61">C7-D7</f>
        <v>0</v>
      </c>
      <c r="F7" s="440"/>
      <c r="G7" s="424"/>
      <c r="H7" s="424"/>
      <c r="I7" s="425"/>
    </row>
    <row r="8" spans="1:9" ht="19.5" customHeight="1">
      <c r="A8" s="22" t="s">
        <v>149</v>
      </c>
      <c r="B8" s="149"/>
      <c r="C8" s="507">
        <f>SUM(C9)</f>
        <v>0</v>
      </c>
      <c r="D8" s="230">
        <f>SUM(D9)</f>
        <v>0</v>
      </c>
      <c r="E8" s="231">
        <f t="shared" si="0"/>
        <v>0</v>
      </c>
      <c r="F8" s="440"/>
      <c r="G8" s="424"/>
      <c r="H8" s="424"/>
      <c r="I8" s="425"/>
    </row>
    <row r="9" spans="1:9" ht="19.5" customHeight="1">
      <c r="A9" s="13"/>
      <c r="B9" s="150" t="s">
        <v>170</v>
      </c>
      <c r="C9" s="229">
        <f>금산빌딩!C9+을지재단빌딩!C9+을지병원영안실!C9+을지대학병원장례식장!C9+일현미술관!C9</f>
        <v>0</v>
      </c>
      <c r="D9" s="230">
        <f>금산빌딩!D9+을지재단빌딩!D9+을지병원영안실!D9+을지대학병원장례식장!D9+일현미술관!D9</f>
        <v>0</v>
      </c>
      <c r="E9" s="231">
        <f t="shared" si="0"/>
        <v>0</v>
      </c>
      <c r="F9" s="440"/>
      <c r="G9" s="424"/>
      <c r="H9" s="424"/>
      <c r="I9" s="425"/>
    </row>
    <row r="10" spans="1:9" ht="19.5" customHeight="1">
      <c r="A10" s="24" t="s">
        <v>123</v>
      </c>
      <c r="B10" s="151"/>
      <c r="C10" s="232">
        <f>SUM(C11:C12)</f>
        <v>0</v>
      </c>
      <c r="D10" s="233">
        <f>SUM(D11:D12)</f>
        <v>0</v>
      </c>
      <c r="E10" s="234">
        <f t="shared" si="0"/>
        <v>0</v>
      </c>
      <c r="F10" s="440"/>
      <c r="G10" s="424"/>
      <c r="H10" s="424"/>
      <c r="I10" s="425"/>
    </row>
    <row r="11" spans="1:9" ht="24.75" customHeight="1">
      <c r="A11" s="26"/>
      <c r="B11" s="152" t="s">
        <v>124</v>
      </c>
      <c r="C11" s="229">
        <f>금산빌딩!C11+을지재단빌딩!C11+을지병원영안실!C11+을지대학병원장례식장!C11+일현미술관!C11+강남을지병원!C11</f>
        <v>0</v>
      </c>
      <c r="D11" s="230">
        <f>금산빌딩!D11+을지재단빌딩!D11+을지병원영안실!D11+을지대학병원장례식장!D11+일현미술관!D11+강남을지병원!D11</f>
        <v>0</v>
      </c>
      <c r="E11" s="234">
        <f t="shared" si="0"/>
        <v>0</v>
      </c>
      <c r="F11" s="440"/>
      <c r="G11" s="424"/>
      <c r="H11" s="424"/>
      <c r="I11" s="425"/>
    </row>
    <row r="12" spans="1:9" ht="19.5" customHeight="1">
      <c r="A12" s="27"/>
      <c r="B12" s="152" t="s">
        <v>125</v>
      </c>
      <c r="C12" s="229">
        <f>금산빌딩!C12+을지재단빌딩!C12+을지병원영안실!C12+을지대학병원장례식장!C12+일현미술관!C12+강남을지병원!C12</f>
        <v>0</v>
      </c>
      <c r="D12" s="230">
        <f>금산빌딩!D12+을지재단빌딩!D12+을지병원영안실!D12+을지대학병원장례식장!D12+일현미술관!D12+강남을지병원!D12</f>
        <v>0</v>
      </c>
      <c r="E12" s="234">
        <f t="shared" si="0"/>
        <v>0</v>
      </c>
      <c r="F12" s="440" t="s">
        <v>151</v>
      </c>
      <c r="G12" s="424"/>
      <c r="H12" s="424"/>
      <c r="I12" s="425" t="s">
        <v>41</v>
      </c>
    </row>
    <row r="13" spans="1:9" ht="18.75" customHeight="1">
      <c r="A13" s="28" t="s">
        <v>4</v>
      </c>
      <c r="B13" s="153"/>
      <c r="C13" s="235">
        <f>C14+C16+C18</f>
        <v>5499470000</v>
      </c>
      <c r="D13" s="236">
        <f>D14+D16+D18</f>
        <v>5488970000</v>
      </c>
      <c r="E13" s="237">
        <f t="shared" si="0"/>
        <v>10500000</v>
      </c>
      <c r="F13" s="440"/>
      <c r="G13" s="424"/>
      <c r="H13" s="424"/>
      <c r="I13" s="425"/>
    </row>
    <row r="14" spans="1:9" ht="18.75" customHeight="1">
      <c r="A14" s="34" t="s">
        <v>5</v>
      </c>
      <c r="B14" s="154"/>
      <c r="C14" s="232">
        <f>SUM(C15)</f>
        <v>165910000</v>
      </c>
      <c r="D14" s="233">
        <f>SUM(D15)</f>
        <v>165910000</v>
      </c>
      <c r="E14" s="234">
        <f t="shared" si="0"/>
        <v>0</v>
      </c>
      <c r="F14" s="440"/>
      <c r="G14" s="424"/>
      <c r="H14" s="424"/>
      <c r="I14" s="425"/>
    </row>
    <row r="15" spans="1:9" ht="27.75" customHeight="1">
      <c r="A15" s="34"/>
      <c r="B15" s="154" t="s">
        <v>6</v>
      </c>
      <c r="C15" s="229">
        <f>금산빌딩!C15+을지재단빌딩!C15+을지병원영안실!C15+을지대학병원장례식장!C15+일현미술관!C15+강남을지병원!C15</f>
        <v>165910000</v>
      </c>
      <c r="D15" s="230">
        <f>금산빌딩!D15+을지재단빌딩!D15+을지병원영안실!D15+을지대학병원장례식장!D15+일현미술관!D15+강남을지병원!D15</f>
        <v>165910000</v>
      </c>
      <c r="E15" s="234">
        <f t="shared" si="0"/>
        <v>0</v>
      </c>
      <c r="F15" s="440" t="str">
        <f>+'수입 (원단위)'!F15:I15</f>
        <v>금산 100,000 을지빌딩 45,660,000 대전장례 120,000,000
강남 150,000</v>
      </c>
      <c r="G15" s="424"/>
      <c r="H15" s="424"/>
      <c r="I15" s="425"/>
    </row>
    <row r="16" spans="1:9" ht="18.75" customHeight="1">
      <c r="A16" s="34" t="s">
        <v>152</v>
      </c>
      <c r="B16" s="154"/>
      <c r="C16" s="232">
        <f>SUM(C17)</f>
        <v>57650000</v>
      </c>
      <c r="D16" s="233">
        <f>SUM(D17)</f>
        <v>47150000</v>
      </c>
      <c r="E16" s="234">
        <f t="shared" si="0"/>
        <v>10500000</v>
      </c>
      <c r="F16" s="440"/>
      <c r="G16" s="424"/>
      <c r="H16" s="424"/>
      <c r="I16" s="425"/>
    </row>
    <row r="17" spans="1:9" ht="40.5" customHeight="1">
      <c r="A17" s="115"/>
      <c r="B17" s="155" t="s">
        <v>8</v>
      </c>
      <c r="C17" s="229">
        <f>금산빌딩!C17+을지재단빌딩!C17+을지병원영안실!C17+을지대학병원장례식장!C17+일현미술관!C17+강남을지병원!C17</f>
        <v>57650000</v>
      </c>
      <c r="D17" s="230">
        <f>금산빌딩!D17+을지재단빌딩!D17+을지병원영안실!D17+을지대학병원장례식장!D17+일현미술관!D17+강남을지병원!D17</f>
        <v>47150000</v>
      </c>
      <c r="E17" s="231">
        <f t="shared" si="0"/>
        <v>10500000</v>
      </c>
      <c r="F17" s="440" t="str">
        <f>+'수입 (원단위)'!F17:I17</f>
        <v>장례식장 음식사업 면세 13,000,000 주차수입,연체료 28,500,000
전시관 등 16,000,000 기타잡수입 150,000</v>
      </c>
      <c r="G17" s="424"/>
      <c r="H17" s="424"/>
      <c r="I17" s="425"/>
    </row>
    <row r="18" spans="1:9" ht="18.75" customHeight="1">
      <c r="A18" s="34" t="s">
        <v>9</v>
      </c>
      <c r="B18" s="154"/>
      <c r="C18" s="232">
        <f>SUM(C19:C24)</f>
        <v>5275910000</v>
      </c>
      <c r="D18" s="233">
        <f>SUM(D19:D24)</f>
        <v>5275910000</v>
      </c>
      <c r="E18" s="234">
        <f t="shared" si="0"/>
        <v>0</v>
      </c>
      <c r="F18" s="440"/>
      <c r="G18" s="424"/>
      <c r="H18" s="424"/>
      <c r="I18" s="425"/>
    </row>
    <row r="19" spans="1:9" ht="18.75" customHeight="1">
      <c r="A19" s="36"/>
      <c r="B19" s="154" t="s">
        <v>10</v>
      </c>
      <c r="C19" s="229">
        <f>금산빌딩!C19+을지재단빌딩!C19+을지병원영안실!C19+을지대학병원장례식장!C19+일현미술관!C19+강남을지병원!C19</f>
        <v>1001000000</v>
      </c>
      <c r="D19" s="230">
        <f>금산빌딩!D19+을지재단빌딩!D19+을지병원영안실!D19+을지대학병원장례식장!D19+일현미술관!D19+강남을지병원!D19</f>
        <v>1001000000</v>
      </c>
      <c r="E19" s="234">
        <f t="shared" si="0"/>
        <v>0</v>
      </c>
      <c r="F19" s="440" t="str">
        <f>+'수입 (원단위)'!F19:I19</f>
        <v>을지빌딩 임대료 996,000,000 강남을지 5,000,000</v>
      </c>
      <c r="G19" s="424"/>
      <c r="H19" s="424"/>
      <c r="I19" s="425"/>
    </row>
    <row r="20" spans="1:9" ht="18.75" customHeight="1">
      <c r="A20" s="48"/>
      <c r="B20" s="154" t="s">
        <v>157</v>
      </c>
      <c r="C20" s="229">
        <f>금산빌딩!C20+을지재단빌딩!C20+을지병원영안실!C20+을지대학병원장례식장!C20+일현미술관!C20+강남을지병원!C20</f>
        <v>2190000000</v>
      </c>
      <c r="D20" s="230">
        <f>금산빌딩!D20+을지재단빌딩!D20+을지병원영안실!D20+을지대학병원장례식장!D20+일현미술관!D20+강남을지병원!D20</f>
        <v>2190000000</v>
      </c>
      <c r="E20" s="234">
        <f t="shared" si="0"/>
        <v>0</v>
      </c>
      <c r="F20" s="440" t="str">
        <f>+'수입 (원단위)'!F20:I20</f>
        <v>대전장례 2,178,000,000 강남 12,000,000</v>
      </c>
      <c r="G20" s="424"/>
      <c r="H20" s="424"/>
      <c r="I20" s="425"/>
    </row>
    <row r="21" spans="1:9" ht="18.75" customHeight="1">
      <c r="A21" s="48"/>
      <c r="B21" s="154" t="s">
        <v>126</v>
      </c>
      <c r="C21" s="229">
        <f>금산빌딩!C21+을지재단빌딩!C21+을지병원영안실!C21+을지대학병원장례식장!C21+일현미술관!C21+강남을지병원!C21</f>
        <v>1244910000</v>
      </c>
      <c r="D21" s="230">
        <f>금산빌딩!D21+을지재단빌딩!D21+을지병원영안실!D21+을지대학병원장례식장!D21+일현미술관!D21+강남을지병원!D21</f>
        <v>1244910000</v>
      </c>
      <c r="E21" s="234">
        <f t="shared" si="0"/>
        <v>0</v>
      </c>
      <c r="F21" s="78" t="s">
        <v>319</v>
      </c>
      <c r="G21" s="224">
        <f>+I21/H21</f>
        <v>103742500</v>
      </c>
      <c r="H21" s="224">
        <v>12</v>
      </c>
      <c r="I21" s="225">
        <f>+C21</f>
        <v>1244910000</v>
      </c>
    </row>
    <row r="22" spans="1:9" ht="19.5" customHeight="1">
      <c r="A22" s="89"/>
      <c r="B22" s="154" t="s">
        <v>158</v>
      </c>
      <c r="C22" s="229">
        <f>금산빌딩!C22+을지재단빌딩!C22+을지병원영안실!C22+을지대학병원장례식장!C22+일현미술관!C22+강남을지병원!C22</f>
        <v>0</v>
      </c>
      <c r="D22" s="230">
        <f>금산빌딩!D22+을지재단빌딩!D22+을지병원영안실!D22+을지대학병원장례식장!D22+일현미술관!D22+강남을지병원!D22</f>
        <v>0</v>
      </c>
      <c r="E22" s="231">
        <f t="shared" si="0"/>
        <v>0</v>
      </c>
      <c r="F22" s="440"/>
      <c r="G22" s="424"/>
      <c r="H22" s="424"/>
      <c r="I22" s="425"/>
    </row>
    <row r="23" spans="1:9" ht="19.5" customHeight="1">
      <c r="A23" s="90"/>
      <c r="B23" s="154" t="s">
        <v>159</v>
      </c>
      <c r="C23" s="229">
        <f>금산빌딩!C23+을지재단빌딩!C23+을지병원영안실!C23+을지대학병원장례식장!C23+일현미술관!C23+강남을지병원!C23</f>
        <v>720000000</v>
      </c>
      <c r="D23" s="230">
        <f>금산빌딩!D23+을지재단빌딩!D23+을지병원영안실!D23+을지대학병원장례식장!D23+일현미술관!D23+강남을지병원!D23</f>
        <v>720000000</v>
      </c>
      <c r="E23" s="234">
        <f t="shared" si="0"/>
        <v>0</v>
      </c>
      <c r="F23" s="162" t="s">
        <v>333</v>
      </c>
      <c r="G23" s="224">
        <f>+I23/H23</f>
        <v>60000000</v>
      </c>
      <c r="H23" s="224">
        <v>12</v>
      </c>
      <c r="I23" s="225">
        <f>+C23</f>
        <v>720000000</v>
      </c>
    </row>
    <row r="24" spans="1:9" ht="19.5" customHeight="1">
      <c r="A24" s="27"/>
      <c r="B24" s="154" t="s">
        <v>160</v>
      </c>
      <c r="C24" s="229">
        <f>금산빌딩!C24+을지재단빌딩!C24+을지병원영안실!C24+을지대학병원장례식장!C24+일현미술관!C24+강남을지병원!C24</f>
        <v>120000000</v>
      </c>
      <c r="D24" s="230">
        <f>금산빌딩!D24+을지재단빌딩!D24+을지병원영안실!D24+을지대학병원장례식장!D24+일현미술관!D24+강남을지병원!D24</f>
        <v>120000000</v>
      </c>
      <c r="E24" s="234">
        <f t="shared" si="0"/>
        <v>0</v>
      </c>
      <c r="F24" s="440" t="str">
        <f>+'수입 (원단위)'!F24:I24</f>
        <v>강남외 120,000,000</v>
      </c>
      <c r="G24" s="424"/>
      <c r="H24" s="424"/>
      <c r="I24" s="425"/>
    </row>
    <row r="25" spans="1:9" ht="18.75" customHeight="1">
      <c r="A25" s="100" t="s">
        <v>11</v>
      </c>
      <c r="B25" s="156"/>
      <c r="C25" s="238">
        <f>SUM(C26+C29)</f>
        <v>0</v>
      </c>
      <c r="D25" s="239">
        <f>SUM(D26+D29)</f>
        <v>0</v>
      </c>
      <c r="E25" s="240">
        <f t="shared" si="0"/>
        <v>0</v>
      </c>
      <c r="F25" s="441"/>
      <c r="G25" s="442"/>
      <c r="H25" s="442"/>
      <c r="I25" s="443"/>
    </row>
    <row r="26" spans="1:9" ht="18.75" customHeight="1">
      <c r="A26" s="47" t="s">
        <v>12</v>
      </c>
      <c r="B26" s="155"/>
      <c r="C26" s="229">
        <f>SUM(C27:C28)</f>
        <v>0</v>
      </c>
      <c r="D26" s="230">
        <f>SUM(D27:D28)</f>
        <v>0</v>
      </c>
      <c r="E26" s="231">
        <f t="shared" si="0"/>
        <v>0</v>
      </c>
      <c r="F26" s="444"/>
      <c r="G26" s="445"/>
      <c r="H26" s="445"/>
      <c r="I26" s="446"/>
    </row>
    <row r="27" spans="1:9" ht="18.75" customHeight="1">
      <c r="A27" s="36"/>
      <c r="B27" s="154" t="s">
        <v>13</v>
      </c>
      <c r="C27" s="229">
        <f>금산빌딩!C27+을지재단빌딩!C27+을지병원영안실!C27+을지대학병원장례식장!C27+일현미술관!C27+강남을지병원!C27</f>
        <v>0</v>
      </c>
      <c r="D27" s="230">
        <f>금산빌딩!D27+을지재단빌딩!D27+을지병원영안실!D27+을지대학병원장례식장!D27+일현미술관!D27+강남을지병원!D27</f>
        <v>0</v>
      </c>
      <c r="E27" s="234">
        <f t="shared" si="0"/>
        <v>0</v>
      </c>
      <c r="F27" s="440"/>
      <c r="G27" s="424"/>
      <c r="H27" s="424"/>
      <c r="I27" s="425"/>
    </row>
    <row r="28" spans="1:9" ht="18.75" customHeight="1">
      <c r="A28" s="47"/>
      <c r="B28" s="155" t="s">
        <v>14</v>
      </c>
      <c r="C28" s="229">
        <f>금산빌딩!C28+을지재단빌딩!C28+을지병원영안실!C28+을지대학병원장례식장!C28+일현미술관!C28+강남을지병원!C28</f>
        <v>0</v>
      </c>
      <c r="D28" s="230">
        <f>금산빌딩!D28+을지재단빌딩!D28+을지병원영안실!D28+을지대학병원장례식장!D28+일현미술관!D28+강남을지병원!D28</f>
        <v>0</v>
      </c>
      <c r="E28" s="231">
        <f t="shared" si="0"/>
        <v>0</v>
      </c>
      <c r="F28" s="440" t="s">
        <v>151</v>
      </c>
      <c r="G28" s="424"/>
      <c r="H28" s="424"/>
      <c r="I28" s="425"/>
    </row>
    <row r="29" spans="1:9" ht="19.5" customHeight="1">
      <c r="A29" s="34" t="s">
        <v>15</v>
      </c>
      <c r="B29" s="154"/>
      <c r="C29" s="229">
        <f>금산빌딩!C29+을지재단빌딩!C29+을지병원영안실!C29+을지대학병원장례식장!C29+일현미술관!C29+강남을지병원!C29</f>
        <v>0</v>
      </c>
      <c r="D29" s="230">
        <f>금산빌딩!D29+을지재단빌딩!D29+을지병원영안실!D29+을지대학병원장례식장!D29+일현미술관!D29+강남을지병원!D29</f>
        <v>0</v>
      </c>
      <c r="E29" s="234">
        <f t="shared" si="0"/>
        <v>0</v>
      </c>
      <c r="F29" s="440"/>
      <c r="G29" s="424"/>
      <c r="H29" s="424"/>
      <c r="I29" s="425"/>
    </row>
    <row r="30" spans="1:9" ht="19.5" customHeight="1">
      <c r="A30" s="36"/>
      <c r="B30" s="154" t="s">
        <v>16</v>
      </c>
      <c r="C30" s="229">
        <f>금산빌딩!C30+을지재단빌딩!C30+을지병원영안실!C30+을지대학병원장례식장!C30+일현미술관!C30+강남을지병원!C30</f>
        <v>0</v>
      </c>
      <c r="D30" s="230">
        <f>금산빌딩!D30+을지재단빌딩!D30+을지병원영안실!D30+을지대학병원장례식장!D30+일현미술관!D30+강남을지병원!D30</f>
        <v>0</v>
      </c>
      <c r="E30" s="234">
        <f t="shared" si="0"/>
        <v>0</v>
      </c>
      <c r="F30" s="440"/>
      <c r="G30" s="424"/>
      <c r="H30" s="424"/>
      <c r="I30" s="425"/>
    </row>
    <row r="31" spans="1:9" ht="19.5" customHeight="1">
      <c r="A31" s="48"/>
      <c r="B31" s="154" t="s">
        <v>17</v>
      </c>
      <c r="C31" s="229">
        <f>금산빌딩!C31+을지재단빌딩!C31+을지병원영안실!C31+을지대학병원장례식장!C31+일현미술관!C31+강남을지병원!C31</f>
        <v>0</v>
      </c>
      <c r="D31" s="230">
        <f>금산빌딩!D31+을지재단빌딩!D31+을지병원영안실!D31+을지대학병원장례식장!D31+일현미술관!D31+강남을지병원!D31</f>
        <v>0</v>
      </c>
      <c r="E31" s="234">
        <f t="shared" si="0"/>
        <v>0</v>
      </c>
      <c r="F31" s="440"/>
      <c r="G31" s="424"/>
      <c r="H31" s="424"/>
      <c r="I31" s="425"/>
    </row>
    <row r="32" spans="1:9" ht="19.5" customHeight="1">
      <c r="A32" s="47"/>
      <c r="B32" s="154" t="s">
        <v>18</v>
      </c>
      <c r="C32" s="229">
        <f>금산빌딩!C32+을지재단빌딩!C32+을지병원영안실!C32+을지대학병원장례식장!C32+일현미술관!C32+강남을지병원!C32</f>
        <v>0</v>
      </c>
      <c r="D32" s="230">
        <f>금산빌딩!D32+을지재단빌딩!D32+을지병원영안실!D32+을지대학병원장례식장!D32+일현미술관!D32+강남을지병원!D32</f>
        <v>0</v>
      </c>
      <c r="E32" s="234">
        <f t="shared" si="0"/>
        <v>0</v>
      </c>
      <c r="F32" s="440"/>
      <c r="G32" s="424"/>
      <c r="H32" s="424"/>
      <c r="I32" s="425"/>
    </row>
    <row r="33" spans="1:9" ht="19.5" customHeight="1">
      <c r="A33" s="28" t="s">
        <v>19</v>
      </c>
      <c r="B33" s="153"/>
      <c r="C33" s="235">
        <f>SUM(C34)</f>
        <v>5492513870</v>
      </c>
      <c r="D33" s="236">
        <f>SUM(D34)</f>
        <v>0</v>
      </c>
      <c r="E33" s="237">
        <f t="shared" si="0"/>
        <v>5492513870</v>
      </c>
      <c r="F33" s="440"/>
      <c r="G33" s="424"/>
      <c r="H33" s="424"/>
      <c r="I33" s="425"/>
    </row>
    <row r="34" spans="1:9" ht="19.5" customHeight="1">
      <c r="A34" s="34" t="s">
        <v>20</v>
      </c>
      <c r="B34" s="154"/>
      <c r="C34" s="232">
        <f>SUM(C35:C39)</f>
        <v>5492513870</v>
      </c>
      <c r="D34" s="233">
        <f>SUM(D35:D39)</f>
        <v>0</v>
      </c>
      <c r="E34" s="234">
        <f t="shared" si="0"/>
        <v>5492513870</v>
      </c>
      <c r="F34" s="440"/>
      <c r="G34" s="424"/>
      <c r="H34" s="424"/>
      <c r="I34" s="425"/>
    </row>
    <row r="35" spans="1:9" ht="19.5" customHeight="1">
      <c r="A35" s="36"/>
      <c r="B35" s="154" t="s">
        <v>21</v>
      </c>
      <c r="C35" s="232">
        <f>금산빌딩!C35+을지재단빌딩!C35+을지병원영안실!C35+을지대학병원장례식장!C35+일현미술관!C35+강남을지병원!C35</f>
        <v>3641516650</v>
      </c>
      <c r="D35" s="233">
        <f>금산빌딩!D35+을지재단빌딩!D35+을지병원영안실!D35+을지대학병원장례식장!D35+일현미술관!D35</f>
        <v>0</v>
      </c>
      <c r="E35" s="234">
        <f t="shared" si="0"/>
        <v>3641516650</v>
      </c>
      <c r="F35" s="455" t="str">
        <f>+'수입 (원단위)'!F35:I35</f>
        <v>금산 토지매각</v>
      </c>
      <c r="G35" s="456"/>
      <c r="H35" s="456"/>
      <c r="I35" s="457"/>
    </row>
    <row r="36" spans="1:9" ht="19.5" customHeight="1">
      <c r="A36" s="48"/>
      <c r="B36" s="154" t="s">
        <v>22</v>
      </c>
      <c r="C36" s="232">
        <f>금산빌딩!C36+을지재단빌딩!C36+을지병원영안실!C36+을지대학병원장례식장!C36+일현미술관!C36+강남을지병원!C36</f>
        <v>1850997220</v>
      </c>
      <c r="D36" s="233">
        <f>금산빌딩!D36+을지재단빌딩!D36+을지병원영안실!D36+을지대학병원장례식장!D36+일현미술관!D36</f>
        <v>0</v>
      </c>
      <c r="E36" s="234">
        <f t="shared" si="0"/>
        <v>1850997220</v>
      </c>
      <c r="F36" s="455" t="str">
        <f>+'수입 (원단위)'!F36:I36</f>
        <v>금산 건물매각</v>
      </c>
      <c r="G36" s="456"/>
      <c r="H36" s="456"/>
      <c r="I36" s="457"/>
    </row>
    <row r="37" spans="1:9" ht="19.5" customHeight="1">
      <c r="A37" s="48"/>
      <c r="B37" s="154" t="s">
        <v>23</v>
      </c>
      <c r="C37" s="232">
        <f>금산빌딩!C37+을지재단빌딩!C37+을지병원영안실!C37+을지대학병원장례식장!C37+일현미술관!C37+강남을지병원!C37</f>
        <v>0</v>
      </c>
      <c r="D37" s="233">
        <f>금산빌딩!D37+을지재단빌딩!D37+을지병원영안실!D37+을지대학병원장례식장!D37+일현미술관!D37</f>
        <v>0</v>
      </c>
      <c r="E37" s="234">
        <f t="shared" si="0"/>
        <v>0</v>
      </c>
      <c r="F37" s="440"/>
      <c r="G37" s="424"/>
      <c r="H37" s="424"/>
      <c r="I37" s="425"/>
    </row>
    <row r="38" spans="1:9" ht="19.5" customHeight="1">
      <c r="A38" s="48"/>
      <c r="B38" s="155" t="s">
        <v>24</v>
      </c>
      <c r="C38" s="232">
        <f>금산빌딩!C38+을지재단빌딩!C38+을지병원영안실!C38+을지대학병원장례식장!C38+일현미술관!C38+강남을지병원!C38</f>
        <v>0</v>
      </c>
      <c r="D38" s="230">
        <f>금산빌딩!D38+을지재단빌딩!D38+을지병원영안실!D38+을지대학병원장례식장!D38+일현미술관!D38</f>
        <v>0</v>
      </c>
      <c r="E38" s="231">
        <f t="shared" si="0"/>
        <v>0</v>
      </c>
      <c r="F38" s="440"/>
      <c r="G38" s="424"/>
      <c r="H38" s="424"/>
      <c r="I38" s="425"/>
    </row>
    <row r="39" spans="1:9" ht="19.5" customHeight="1">
      <c r="A39" s="47"/>
      <c r="B39" s="154" t="s">
        <v>25</v>
      </c>
      <c r="C39" s="232">
        <f>금산빌딩!C39+을지재단빌딩!C39+을지병원영안실!C39+을지대학병원장례식장!C39+일현미술관!C39+강남을지병원!C39</f>
        <v>0</v>
      </c>
      <c r="D39" s="233">
        <f>금산빌딩!D39+을지재단빌딩!D39+을지병원영안실!D39+을지대학병원장례식장!D39+일현미술관!D39</f>
        <v>0</v>
      </c>
      <c r="E39" s="234">
        <f t="shared" si="0"/>
        <v>0</v>
      </c>
      <c r="F39" s="440"/>
      <c r="G39" s="424"/>
      <c r="H39" s="424"/>
      <c r="I39" s="425"/>
    </row>
    <row r="40" spans="1:9" ht="19.5" customHeight="1">
      <c r="A40" s="49" t="s">
        <v>26</v>
      </c>
      <c r="B40" s="155"/>
      <c r="C40" s="226">
        <f>SUM(C41)</f>
        <v>0</v>
      </c>
      <c r="D40" s="227">
        <f>SUM(D41)</f>
        <v>0</v>
      </c>
      <c r="E40" s="228">
        <f t="shared" si="0"/>
        <v>0</v>
      </c>
      <c r="F40" s="440"/>
      <c r="G40" s="424"/>
      <c r="H40" s="424"/>
      <c r="I40" s="425"/>
    </row>
    <row r="41" spans="1:9" ht="19.5" customHeight="1">
      <c r="A41" s="34" t="s">
        <v>27</v>
      </c>
      <c r="B41" s="154"/>
      <c r="C41" s="232">
        <f>SUM(C42)</f>
        <v>0</v>
      </c>
      <c r="D41" s="233">
        <f>SUM(D42)</f>
        <v>0</v>
      </c>
      <c r="E41" s="234">
        <f t="shared" si="0"/>
        <v>0</v>
      </c>
      <c r="F41" s="440"/>
      <c r="G41" s="424"/>
      <c r="H41" s="424"/>
      <c r="I41" s="425"/>
    </row>
    <row r="42" spans="1:9" ht="19.5" customHeight="1">
      <c r="A42" s="36"/>
      <c r="B42" s="154" t="s">
        <v>28</v>
      </c>
      <c r="C42" s="232">
        <f>금산빌딩!C42+을지재단빌딩!C42+을지병원영안실!C42+을지대학병원장례식장!C42+일현미술관!C42+강남을지병원!C42</f>
        <v>0</v>
      </c>
      <c r="D42" s="233">
        <f>금산빌딩!D42+을지재단빌딩!D42+을지병원영안실!D42+을지대학병원장례식장!D42+일현미술관!D42</f>
        <v>0</v>
      </c>
      <c r="E42" s="234">
        <f t="shared" si="0"/>
        <v>0</v>
      </c>
      <c r="F42" s="440"/>
      <c r="G42" s="424"/>
      <c r="H42" s="424"/>
      <c r="I42" s="425"/>
    </row>
    <row r="43" spans="1:9" ht="21" customHeight="1">
      <c r="A43" s="28" t="s">
        <v>29</v>
      </c>
      <c r="B43" s="153"/>
      <c r="C43" s="235">
        <f>SUM(C44+C47)</f>
        <v>179500000</v>
      </c>
      <c r="D43" s="236">
        <f>SUM(D44+D47)</f>
        <v>179500000</v>
      </c>
      <c r="E43" s="237">
        <f t="shared" si="0"/>
        <v>0</v>
      </c>
      <c r="F43" s="440"/>
      <c r="G43" s="424"/>
      <c r="H43" s="424"/>
      <c r="I43" s="425"/>
    </row>
    <row r="44" spans="1:9" ht="21" customHeight="1">
      <c r="A44" s="34" t="s">
        <v>30</v>
      </c>
      <c r="B44" s="154"/>
      <c r="C44" s="232">
        <f>SUM(C45:C46)</f>
        <v>0</v>
      </c>
      <c r="D44" s="233">
        <f>SUM(D45:D46)</f>
        <v>0</v>
      </c>
      <c r="E44" s="234">
        <f t="shared" si="0"/>
        <v>0</v>
      </c>
      <c r="F44" s="440"/>
      <c r="G44" s="424"/>
      <c r="H44" s="424"/>
      <c r="I44" s="425"/>
    </row>
    <row r="45" spans="1:9" ht="21" customHeight="1">
      <c r="A45" s="36"/>
      <c r="B45" s="154" t="s">
        <v>31</v>
      </c>
      <c r="C45" s="232">
        <f>금산빌딩!C45+을지재단빌딩!C45+을지병원영안실!C45+을지대학병원장례식장!C45+일현미술관!C45+강남을지병원!C45</f>
        <v>0</v>
      </c>
      <c r="D45" s="233">
        <f>금산빌딩!D45+을지재단빌딩!D45+을지병원영안실!D45+을지대학병원장례식장!D45+일현미술관!D45</f>
        <v>0</v>
      </c>
      <c r="E45" s="234">
        <f t="shared" si="0"/>
        <v>0</v>
      </c>
      <c r="F45" s="440"/>
      <c r="G45" s="424"/>
      <c r="H45" s="424"/>
      <c r="I45" s="425"/>
    </row>
    <row r="46" spans="1:9" ht="21" customHeight="1">
      <c r="A46" s="37"/>
      <c r="B46" s="156" t="s">
        <v>32</v>
      </c>
      <c r="C46" s="241">
        <f>금산빌딩!C46+을지재단빌딩!C46+을지병원영안실!C46+을지대학병원장례식장!C46+일현미술관!C46+강남을지병원!C46</f>
        <v>0</v>
      </c>
      <c r="D46" s="242">
        <f>금산빌딩!D46+을지재단빌딩!D46+을지병원영안실!D46+을지대학병원장례식장!D46+일현미술관!D46</f>
        <v>0</v>
      </c>
      <c r="E46" s="243">
        <f t="shared" si="0"/>
        <v>0</v>
      </c>
      <c r="F46" s="441" t="s">
        <v>151</v>
      </c>
      <c r="G46" s="442"/>
      <c r="H46" s="442"/>
      <c r="I46" s="443"/>
    </row>
    <row r="47" spans="1:9" ht="21" customHeight="1">
      <c r="A47" s="47" t="s">
        <v>33</v>
      </c>
      <c r="B47" s="155"/>
      <c r="C47" s="226">
        <f>SUM(C48:C49)</f>
        <v>179500000</v>
      </c>
      <c r="D47" s="227">
        <f>SUM(D48:D49)</f>
        <v>179500000</v>
      </c>
      <c r="E47" s="228">
        <f t="shared" si="0"/>
        <v>0</v>
      </c>
      <c r="F47" s="444"/>
      <c r="G47" s="445"/>
      <c r="H47" s="445"/>
      <c r="I47" s="446"/>
    </row>
    <row r="48" spans="1:9" ht="21" customHeight="1">
      <c r="A48" s="36"/>
      <c r="B48" s="154" t="s">
        <v>34</v>
      </c>
      <c r="C48" s="229">
        <f>금산빌딩!C48+을지재단빌딩!C48+을지병원영안실!C48+을지대학병원장례식장!C48+일현미술관!C48+강남을지병원!C48</f>
        <v>179500000</v>
      </c>
      <c r="D48" s="230">
        <f>금산빌딩!D48+을지재단빌딩!D48+을지병원영안실!D48+을지대학병원장례식장!D48+일현미술관!D48+강남을지병원!D48</f>
        <v>179500000</v>
      </c>
      <c r="E48" s="234">
        <f t="shared" si="0"/>
        <v>0</v>
      </c>
      <c r="F48" s="440" t="str">
        <f>+'수입 (원단위)'!F48:I48</f>
        <v>을지빌딩 임대보증금 179,500,000</v>
      </c>
      <c r="G48" s="424"/>
      <c r="H48" s="424"/>
      <c r="I48" s="425"/>
    </row>
    <row r="49" spans="1:9" ht="21" customHeight="1">
      <c r="A49" s="47"/>
      <c r="B49" s="154" t="s">
        <v>35</v>
      </c>
      <c r="C49" s="232">
        <f>금산빌딩!C49+을지재단빌딩!C49+을지병원영안실!C49+을지대학병원장례식장!C49+일현미술관!C49+강남을지병원!C49</f>
        <v>0</v>
      </c>
      <c r="D49" s="233">
        <f>금산빌딩!D49+을지재단빌딩!D49+을지병원영안실!D49+을지대학병원장례식장!D49+일현미술관!D49</f>
        <v>0</v>
      </c>
      <c r="E49" s="234">
        <f t="shared" si="0"/>
        <v>0</v>
      </c>
      <c r="F49" s="440" t="s">
        <v>151</v>
      </c>
      <c r="G49" s="424"/>
      <c r="H49" s="424"/>
      <c r="I49" s="425"/>
    </row>
    <row r="50" spans="1:9" ht="21" customHeight="1">
      <c r="A50" s="49" t="s">
        <v>36</v>
      </c>
      <c r="B50" s="157"/>
      <c r="C50" s="226">
        <f>SUM(C51)</f>
        <v>1150000000</v>
      </c>
      <c r="D50" s="227">
        <f>SUM(D51)</f>
        <v>1650000000</v>
      </c>
      <c r="E50" s="228">
        <f t="shared" si="0"/>
        <v>-500000000</v>
      </c>
      <c r="F50" s="440"/>
      <c r="G50" s="424"/>
      <c r="H50" s="424"/>
      <c r="I50" s="425"/>
    </row>
    <row r="51" spans="1:9" ht="21" customHeight="1">
      <c r="A51" s="34" t="s">
        <v>145</v>
      </c>
      <c r="B51" s="154"/>
      <c r="C51" s="232">
        <f>SUM(C52)</f>
        <v>1150000000</v>
      </c>
      <c r="D51" s="233">
        <f>SUM(D52)</f>
        <v>1650000000</v>
      </c>
      <c r="E51" s="234">
        <f t="shared" si="0"/>
        <v>-500000000</v>
      </c>
      <c r="F51" s="440"/>
      <c r="G51" s="424"/>
      <c r="H51" s="424"/>
      <c r="I51" s="425"/>
    </row>
    <row r="52" spans="1:9" ht="29.25" customHeight="1">
      <c r="A52" s="67"/>
      <c r="B52" s="156" t="s">
        <v>146</v>
      </c>
      <c r="C52" s="241">
        <f>금산빌딩!C52+을지재단빌딩!C52+을지병원영안실!C52+을지대학병원장례식장!C52+일현미술관!C52+강남을지병원!C52</f>
        <v>1150000000</v>
      </c>
      <c r="D52" s="242">
        <f>금산빌딩!D52+을지재단빌딩!D52+을지병원영안실!D52+을지대학병원장례식장!D52+일현미술관!D52+강남을지병원!D52</f>
        <v>1650000000</v>
      </c>
      <c r="E52" s="243">
        <f t="shared" si="0"/>
        <v>-500000000</v>
      </c>
      <c r="F52" s="441" t="str">
        <f>+'수입 (원단위)'!F52:I52</f>
        <v>금산 150,000,000 강남을지 1,000,000,000</v>
      </c>
      <c r="G52" s="442"/>
      <c r="H52" s="442"/>
      <c r="I52" s="443"/>
    </row>
    <row r="53" spans="1:9" ht="21" customHeight="1">
      <c r="A53" s="83" t="s">
        <v>37</v>
      </c>
      <c r="B53" s="159"/>
      <c r="C53" s="226">
        <f>금산빌딩!C53+을지재단빌딩!C53+을지병원영안실!C53+을지대학병원장례식장!C53+일현미술관!C53+강남을지병원!C53</f>
        <v>9301058722</v>
      </c>
      <c r="D53" s="227">
        <f>금산빌딩!D53+을지재단빌딩!D53+을지병원영안실!D53+을지대학병원장례식장!D53+일현미술관!D53+강남을지병원!D53</f>
        <v>6232544280</v>
      </c>
      <c r="E53" s="228">
        <f t="shared" si="0"/>
        <v>3068514442</v>
      </c>
      <c r="F53" s="164" t="s">
        <v>155</v>
      </c>
      <c r="G53" s="98">
        <f>C53</f>
        <v>9301058722</v>
      </c>
      <c r="H53" s="87"/>
      <c r="I53" s="88"/>
    </row>
    <row r="54" spans="1:9" ht="21" customHeight="1">
      <c r="A54" s="49" t="s">
        <v>269</v>
      </c>
      <c r="B54" s="157"/>
      <c r="C54" s="226">
        <f>SUM(C55:C56)</f>
        <v>9739877032</v>
      </c>
      <c r="D54" s="227">
        <f>SUM(D55:D56)</f>
        <v>0</v>
      </c>
      <c r="E54" s="228">
        <f t="shared" si="0"/>
        <v>9739877032</v>
      </c>
      <c r="F54" s="440"/>
      <c r="G54" s="424"/>
      <c r="H54" s="424"/>
      <c r="I54" s="425"/>
    </row>
    <row r="55" spans="1:9" ht="21" customHeight="1">
      <c r="A55" s="36"/>
      <c r="B55" s="154" t="s">
        <v>108</v>
      </c>
      <c r="C55" s="229">
        <f>+'수입 (원단위)'!C55</f>
        <v>9351696346</v>
      </c>
      <c r="D55" s="230">
        <f>금산빌딩!D55+을지재단빌딩!D55+을지병원영안실!D55+을지대학병원장례식장!D55+일현미술관!D55+강남을지병원!D55</f>
        <v>0</v>
      </c>
      <c r="E55" s="234">
        <f t="shared" si="0"/>
        <v>9351696346</v>
      </c>
      <c r="F55" s="440"/>
      <c r="G55" s="424"/>
      <c r="H55" s="424"/>
      <c r="I55" s="425"/>
    </row>
    <row r="56" spans="1:9" ht="21" customHeight="1">
      <c r="A56" s="47"/>
      <c r="B56" s="154" t="s">
        <v>109</v>
      </c>
      <c r="C56" s="229">
        <f>+'수입 (원단위)'!C56</f>
        <v>388180686</v>
      </c>
      <c r="D56" s="230">
        <f>금산빌딩!D56+을지재단빌딩!D56+을지병원영안실!D56+을지대학병원장례식장!D56+일현미술관!D56+강남을지병원!D56</f>
        <v>0</v>
      </c>
      <c r="E56" s="234">
        <f t="shared" si="0"/>
        <v>388180686</v>
      </c>
      <c r="F56" s="440"/>
      <c r="G56" s="424"/>
      <c r="H56" s="424"/>
      <c r="I56" s="425"/>
    </row>
    <row r="57" spans="1:9" ht="19.5" customHeight="1">
      <c r="A57" s="28" t="s">
        <v>270</v>
      </c>
      <c r="B57" s="153"/>
      <c r="C57" s="235">
        <f>SUM(C58:C60)</f>
        <v>438818310</v>
      </c>
      <c r="D57" s="236">
        <f>SUM(D58:D60)</f>
        <v>0</v>
      </c>
      <c r="E57" s="237">
        <f t="shared" si="0"/>
        <v>438818310</v>
      </c>
      <c r="F57" s="440"/>
      <c r="G57" s="424"/>
      <c r="H57" s="424"/>
      <c r="I57" s="425"/>
    </row>
    <row r="58" spans="1:9" ht="19.5" customHeight="1">
      <c r="A58" s="36"/>
      <c r="B58" s="154" t="s">
        <v>111</v>
      </c>
      <c r="C58" s="232">
        <f>+'수입 (원단위)'!C58</f>
        <v>46851629</v>
      </c>
      <c r="D58" s="233">
        <v>0</v>
      </c>
      <c r="E58" s="234">
        <f t="shared" si="0"/>
        <v>46851629</v>
      </c>
      <c r="F58" s="440"/>
      <c r="G58" s="424"/>
      <c r="H58" s="424"/>
      <c r="I58" s="425"/>
    </row>
    <row r="59" spans="1:9" ht="19.5" customHeight="1">
      <c r="A59" s="48"/>
      <c r="B59" s="154" t="s">
        <v>112</v>
      </c>
      <c r="C59" s="232">
        <f>+'수입 (원단위)'!C59</f>
        <v>116620</v>
      </c>
      <c r="D59" s="233">
        <v>0</v>
      </c>
      <c r="E59" s="234">
        <f t="shared" si="0"/>
        <v>116620</v>
      </c>
      <c r="F59" s="440"/>
      <c r="G59" s="424"/>
      <c r="H59" s="424"/>
      <c r="I59" s="425"/>
    </row>
    <row r="60" spans="1:9" ht="19.5" customHeight="1">
      <c r="A60" s="47"/>
      <c r="B60" s="154" t="s">
        <v>113</v>
      </c>
      <c r="C60" s="232">
        <f>+'수입 (원단위)'!C60</f>
        <v>391850061</v>
      </c>
      <c r="D60" s="233">
        <v>0</v>
      </c>
      <c r="E60" s="234">
        <f t="shared" si="0"/>
        <v>391850061</v>
      </c>
      <c r="F60" s="440"/>
      <c r="G60" s="424"/>
      <c r="H60" s="424"/>
      <c r="I60" s="425"/>
    </row>
    <row r="61" spans="1:9" ht="21" customHeight="1">
      <c r="A61" s="52" t="s">
        <v>38</v>
      </c>
      <c r="B61" s="160"/>
      <c r="C61" s="238">
        <f>C7+C13+C25+C33+C40+C43+C50+C53</f>
        <v>21622542592</v>
      </c>
      <c r="D61" s="239">
        <f>D7+D13+D25+D33+D40+D43+D50+D53</f>
        <v>13551014280</v>
      </c>
      <c r="E61" s="240">
        <f t="shared" si="0"/>
        <v>8071528312</v>
      </c>
      <c r="F61" s="441"/>
      <c r="G61" s="442"/>
      <c r="H61" s="442"/>
      <c r="I61" s="443"/>
    </row>
    <row r="63" spans="3:4" ht="13.5">
      <c r="C63" s="188">
        <f>C54-C57</f>
        <v>9301058722</v>
      </c>
      <c r="D63" s="188">
        <f>D54-D57</f>
        <v>0</v>
      </c>
    </row>
    <row r="64" ht="13.5">
      <c r="C64" s="188">
        <f>+C53</f>
        <v>9301058722</v>
      </c>
    </row>
    <row r="65" ht="13.5">
      <c r="C65" s="188">
        <f>+C63-C64</f>
        <v>0</v>
      </c>
    </row>
  </sheetData>
  <sheetProtection/>
  <mergeCells count="58">
    <mergeCell ref="A1:I1"/>
    <mergeCell ref="A2:I2"/>
    <mergeCell ref="C5:C6"/>
    <mergeCell ref="D5:D6"/>
    <mergeCell ref="E5:E6"/>
    <mergeCell ref="F5:I6"/>
    <mergeCell ref="F52:I52"/>
    <mergeCell ref="F11:I11"/>
    <mergeCell ref="F15:I15"/>
    <mergeCell ref="F17:I17"/>
    <mergeCell ref="F19:I19"/>
    <mergeCell ref="F20:I20"/>
    <mergeCell ref="F48:I48"/>
    <mergeCell ref="F14:I14"/>
    <mergeCell ref="F16:I16"/>
    <mergeCell ref="F18:I18"/>
    <mergeCell ref="F7:I7"/>
    <mergeCell ref="F8:I8"/>
    <mergeCell ref="F9:I9"/>
    <mergeCell ref="F10:I10"/>
    <mergeCell ref="F12:I12"/>
    <mergeCell ref="F13:I13"/>
    <mergeCell ref="F22:I22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46:I46"/>
    <mergeCell ref="F35:I35"/>
    <mergeCell ref="F36:I36"/>
    <mergeCell ref="F37:I37"/>
    <mergeCell ref="F38:I38"/>
    <mergeCell ref="F39:I39"/>
    <mergeCell ref="F40:I40"/>
    <mergeCell ref="F47:I47"/>
    <mergeCell ref="F49:I49"/>
    <mergeCell ref="F50:I50"/>
    <mergeCell ref="F51:I51"/>
    <mergeCell ref="F54:I54"/>
    <mergeCell ref="F41:I41"/>
    <mergeCell ref="F42:I42"/>
    <mergeCell ref="F43:I43"/>
    <mergeCell ref="F44:I44"/>
    <mergeCell ref="F45:I45"/>
    <mergeCell ref="F61:I61"/>
    <mergeCell ref="F55:I55"/>
    <mergeCell ref="F56:I56"/>
    <mergeCell ref="F57:I57"/>
    <mergeCell ref="F58:I58"/>
    <mergeCell ref="F59:I59"/>
    <mergeCell ref="F60:I60"/>
  </mergeCells>
  <printOptions/>
  <pageMargins left="0.7" right="0.7" top="0.75" bottom="0.75" header="0.3" footer="0.3"/>
  <pageSetup fitToHeight="0" fitToWidth="1" horizontalDpi="600" verticalDpi="600" orientation="landscape" paperSize="9" scale="80" r:id="rId1"/>
  <rowBreaks count="2" manualBreakCount="2">
    <brk id="28" max="8" man="1"/>
    <brk id="5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0"/>
  <sheetViews>
    <sheetView showGridLines="0" view="pageBreakPreview" zoomScaleNormal="97" zoomScaleSheetLayoutView="100" zoomScalePageLayoutView="0" workbookViewId="0" topLeftCell="A1">
      <pane xSplit="2" ySplit="4" topLeftCell="C8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9" sqref="H109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188" customWidth="1"/>
    <col min="6" max="6" width="12.99609375" style="5" customWidth="1"/>
    <col min="7" max="7" width="9.6640625" style="5" customWidth="1"/>
    <col min="8" max="8" width="12.3359375" style="5" customWidth="1"/>
    <col min="9" max="9" width="15.99609375" style="5" customWidth="1"/>
    <col min="10" max="10" width="13.21484375" style="69" bestFit="1" customWidth="1"/>
    <col min="11" max="16384" width="8.88671875" style="5" customWidth="1"/>
  </cols>
  <sheetData>
    <row r="1" spans="1:5" ht="19.5" customHeight="1">
      <c r="A1" s="6" t="str">
        <f>'수입 (원단위)'!A3</f>
        <v>◎ 을지학원수익사업(합 산-금산빌딩,을지재단빌딩,을지대학교병원장례식장,강남을지병원)</v>
      </c>
      <c r="B1" s="7"/>
      <c r="C1" s="179"/>
      <c r="D1" s="179"/>
      <c r="E1" s="179"/>
    </row>
    <row r="2" spans="1:9" ht="19.5" customHeight="1">
      <c r="A2" s="57" t="s">
        <v>117</v>
      </c>
      <c r="B2" s="57"/>
      <c r="C2" s="189"/>
      <c r="D2" s="189"/>
      <c r="E2" s="189"/>
      <c r="F2" s="58"/>
      <c r="G2" s="58"/>
      <c r="H2" s="58"/>
      <c r="I2" s="120" t="s">
        <v>300</v>
      </c>
    </row>
    <row r="3" spans="1:9" ht="19.5" customHeight="1">
      <c r="A3" s="9" t="s">
        <v>121</v>
      </c>
      <c r="B3" s="147" t="s">
        <v>122</v>
      </c>
      <c r="C3" s="447" t="str">
        <f>'수입 (원단위)'!C5</f>
        <v>추경예산</v>
      </c>
      <c r="D3" s="449" t="str">
        <f>'수입 (원단위)'!D5</f>
        <v>본 예산</v>
      </c>
      <c r="E3" s="451" t="s">
        <v>0</v>
      </c>
      <c r="F3" s="472" t="s">
        <v>1</v>
      </c>
      <c r="G3" s="408"/>
      <c r="H3" s="408"/>
      <c r="I3" s="409"/>
    </row>
    <row r="4" spans="1:9" ht="19.5" customHeight="1">
      <c r="A4" s="11" t="s">
        <v>2</v>
      </c>
      <c r="B4" s="148" t="s">
        <v>3</v>
      </c>
      <c r="C4" s="448"/>
      <c r="D4" s="450"/>
      <c r="E4" s="452"/>
      <c r="F4" s="473"/>
      <c r="G4" s="410"/>
      <c r="H4" s="410"/>
      <c r="I4" s="411"/>
    </row>
    <row r="5" spans="1:9" ht="18.75" customHeight="1">
      <c r="A5" s="49" t="s">
        <v>161</v>
      </c>
      <c r="B5" s="157"/>
      <c r="C5" s="277">
        <f>SUM(C6)</f>
        <v>2015500000</v>
      </c>
      <c r="D5" s="180">
        <f>SUM(D6)</f>
        <v>1794000000</v>
      </c>
      <c r="E5" s="200">
        <f aca="true" t="shared" si="0" ref="E5:E70">C5-D5</f>
        <v>221500000</v>
      </c>
      <c r="F5" s="458"/>
      <c r="G5" s="436"/>
      <c r="H5" s="436"/>
      <c r="I5" s="437"/>
    </row>
    <row r="6" spans="1:9" ht="18.75" customHeight="1">
      <c r="A6" s="34" t="s">
        <v>162</v>
      </c>
      <c r="B6" s="154"/>
      <c r="C6" s="183">
        <f>SUM(C7:C13)</f>
        <v>2015500000</v>
      </c>
      <c r="D6" s="184">
        <f>SUM(D7:D13)</f>
        <v>1794000000</v>
      </c>
      <c r="E6" s="202">
        <f t="shared" si="0"/>
        <v>221500000</v>
      </c>
      <c r="F6" s="458"/>
      <c r="G6" s="436"/>
      <c r="H6" s="436"/>
      <c r="I6" s="437"/>
    </row>
    <row r="7" spans="1:9" ht="18.75" customHeight="1">
      <c r="A7" s="36"/>
      <c r="B7" s="158" t="s">
        <v>39</v>
      </c>
      <c r="C7" s="278">
        <f>금산빌딩!C62+을지재단빌딩!C62+을지병원영안실!C62+을지대학병원장례식장!C62+일현미술관!C62+강남을지병원!C62</f>
        <v>426000000</v>
      </c>
      <c r="D7" s="184">
        <f>금산빌딩!D62+을지재단빌딩!D62+을지병원영안실!D62+을지대학병원장례식장!D62+일현미술관!D62+강남을지병원!D62</f>
        <v>426000000</v>
      </c>
      <c r="E7" s="202">
        <f>C7-D7</f>
        <v>0</v>
      </c>
      <c r="F7" s="458" t="s">
        <v>467</v>
      </c>
      <c r="G7" s="436"/>
      <c r="H7" s="436"/>
      <c r="I7" s="437"/>
    </row>
    <row r="8" spans="1:9" ht="18.75" customHeight="1">
      <c r="A8" s="48"/>
      <c r="B8" s="154" t="s">
        <v>40</v>
      </c>
      <c r="C8" s="278">
        <f>금산빌딩!C63+을지재단빌딩!C63+을지병원영안실!C63+을지대학병원장례식장!C63+일현미술관!C63+강남을지병원!C63</f>
        <v>16000000</v>
      </c>
      <c r="D8" s="184">
        <f>금산빌딩!D63+을지재단빌딩!D63+을지병원영안실!D63+을지대학병원장례식장!D63+일현미술관!D63+강남을지병원!D63</f>
        <v>16000000</v>
      </c>
      <c r="E8" s="202">
        <f>C8-D8</f>
        <v>0</v>
      </c>
      <c r="F8" s="458" t="s">
        <v>452</v>
      </c>
      <c r="G8" s="436" t="s">
        <v>7</v>
      </c>
      <c r="H8" s="436" t="s">
        <v>7</v>
      </c>
      <c r="I8" s="437"/>
    </row>
    <row r="9" spans="1:9" ht="18.75" customHeight="1">
      <c r="A9" s="48"/>
      <c r="B9" s="158" t="s">
        <v>42</v>
      </c>
      <c r="C9" s="278">
        <f>금산빌딩!C64+을지재단빌딩!C64+을지병원영안실!C64+을지대학병원장례식장!C64+일현미술관!C64+강남을지병원!C64</f>
        <v>1116000000</v>
      </c>
      <c r="D9" s="184">
        <f>금산빌딩!D64+을지재단빌딩!D64+을지병원영안실!D64+을지대학병원장례식장!D64+일현미술관!D64+강남을지병원!D64</f>
        <v>1116000000</v>
      </c>
      <c r="E9" s="202">
        <f>C9-D9</f>
        <v>0</v>
      </c>
      <c r="F9" s="458" t="s">
        <v>453</v>
      </c>
      <c r="G9" s="436" t="s">
        <v>41</v>
      </c>
      <c r="H9" s="436" t="s">
        <v>41</v>
      </c>
      <c r="I9" s="437"/>
    </row>
    <row r="10" spans="1:9" ht="18.75" customHeight="1">
      <c r="A10" s="48"/>
      <c r="B10" s="154" t="s">
        <v>43</v>
      </c>
      <c r="C10" s="278">
        <f>금산빌딩!C65+을지재단빌딩!C65+을지병원영안실!C65+을지대학병원장례식장!C65+일현미술관!C65+강남을지병원!C65</f>
        <v>131000000</v>
      </c>
      <c r="D10" s="184">
        <f>금산빌딩!D65+을지재단빌딩!D65+을지병원영안실!D65+을지대학병원장례식장!D65+일현미술관!D65+강남을지병원!D65</f>
        <v>131000000</v>
      </c>
      <c r="E10" s="202">
        <f>C10-D10</f>
        <v>0</v>
      </c>
      <c r="F10" s="458" t="s">
        <v>454</v>
      </c>
      <c r="G10" s="436"/>
      <c r="H10" s="436" t="s">
        <v>41</v>
      </c>
      <c r="I10" s="437"/>
    </row>
    <row r="11" spans="1:9" ht="18.75" customHeight="1">
      <c r="A11" s="48"/>
      <c r="B11" s="154" t="s">
        <v>44</v>
      </c>
      <c r="C11" s="278">
        <f>금산빌딩!C66+을지재단빌딩!C66+을지병원영안실!C66+을지대학병원장례식장!C66+일현미술관!C66+강남을지병원!C66</f>
        <v>0</v>
      </c>
      <c r="D11" s="184">
        <f>금산빌딩!D66+을지재단빌딩!D66+을지병원영안실!D66+을지대학병원장례식장!D66+일현미술관!D66+강남을지병원!D66</f>
        <v>0</v>
      </c>
      <c r="E11" s="202">
        <f t="shared" si="0"/>
        <v>0</v>
      </c>
      <c r="F11" s="458"/>
      <c r="G11" s="436"/>
      <c r="H11" s="436"/>
      <c r="I11" s="437"/>
    </row>
    <row r="12" spans="1:9" ht="18.75" customHeight="1">
      <c r="A12" s="48"/>
      <c r="B12" s="154" t="s">
        <v>45</v>
      </c>
      <c r="C12" s="278">
        <f>금산빌딩!C67+을지재단빌딩!C67+을지병원영안실!C67+을지대학병원장례식장!C67+일현미술관!C67+강남을지병원!C67</f>
        <v>0</v>
      </c>
      <c r="D12" s="184">
        <f>금산빌딩!D67+을지재단빌딩!D67+을지병원영안실!D67+을지대학병원장례식장!D67+일현미술관!D67+강남을지병원!D67</f>
        <v>0</v>
      </c>
      <c r="E12" s="202">
        <f t="shared" si="0"/>
        <v>0</v>
      </c>
      <c r="F12" s="458"/>
      <c r="G12" s="436"/>
      <c r="H12" s="436"/>
      <c r="I12" s="437"/>
    </row>
    <row r="13" spans="1:9" ht="18.75" customHeight="1">
      <c r="A13" s="47"/>
      <c r="B13" s="154" t="s">
        <v>46</v>
      </c>
      <c r="C13" s="278">
        <f>금산빌딩!C68+을지재단빌딩!C68+을지병원영안실!C68+을지대학병원장례식장!C68+일현미술관!C68+강남을지병원!C68</f>
        <v>326500000</v>
      </c>
      <c r="D13" s="184">
        <f>금산빌딩!D68+을지재단빌딩!D68+을지병원영안실!D68+을지대학병원장례식장!D68+일현미술관!D68+강남을지병원!D68</f>
        <v>105000000</v>
      </c>
      <c r="E13" s="202">
        <f t="shared" si="0"/>
        <v>221500000</v>
      </c>
      <c r="F13" s="458" t="s">
        <v>502</v>
      </c>
      <c r="G13" s="436" t="s">
        <v>41</v>
      </c>
      <c r="H13" s="436"/>
      <c r="I13" s="437"/>
    </row>
    <row r="14" spans="1:9" ht="18.75" customHeight="1">
      <c r="A14" s="28" t="s">
        <v>47</v>
      </c>
      <c r="B14" s="153"/>
      <c r="C14" s="279">
        <f>SUM(C15+C22+C32+C40)</f>
        <v>4693080000</v>
      </c>
      <c r="D14" s="185">
        <f>SUM(D15+D22+D32+D40)</f>
        <v>4533431849</v>
      </c>
      <c r="E14" s="203">
        <f t="shared" si="0"/>
        <v>159648151</v>
      </c>
      <c r="F14" s="458"/>
      <c r="G14" s="436"/>
      <c r="H14" s="436"/>
      <c r="I14" s="437"/>
    </row>
    <row r="15" spans="1:9" ht="18.75" customHeight="1">
      <c r="A15" s="34" t="s">
        <v>48</v>
      </c>
      <c r="B15" s="154"/>
      <c r="C15" s="183">
        <f>SUM(C16:C21)</f>
        <v>1197710000</v>
      </c>
      <c r="D15" s="184">
        <f>SUM(D16:D21)</f>
        <v>1117310000</v>
      </c>
      <c r="E15" s="202">
        <f t="shared" si="0"/>
        <v>80400000</v>
      </c>
      <c r="F15" s="458"/>
      <c r="G15" s="436"/>
      <c r="H15" s="436"/>
      <c r="I15" s="437"/>
    </row>
    <row r="16" spans="1:9" ht="18.75" customHeight="1">
      <c r="A16" s="36"/>
      <c r="B16" s="154" t="s">
        <v>49</v>
      </c>
      <c r="C16" s="278">
        <f>금산빌딩!C71+을지재단빌딩!C71+을지병원영안실!C71+을지대학병원장례식장!C71+일현미술관!C71+강남을지병원!C71</f>
        <v>83000000</v>
      </c>
      <c r="D16" s="184">
        <f>금산빌딩!D71+을지재단빌딩!D71+을지병원영안실!D71+을지대학병원장례식장!D71+일현미술관!D71+강남을지병원!D71</f>
        <v>83000000</v>
      </c>
      <c r="E16" s="202">
        <f t="shared" si="0"/>
        <v>0</v>
      </c>
      <c r="F16" s="458" t="s">
        <v>468</v>
      </c>
      <c r="G16" s="436"/>
      <c r="H16" s="436"/>
      <c r="I16" s="437"/>
    </row>
    <row r="17" spans="1:9" ht="18.75" customHeight="1">
      <c r="A17" s="48"/>
      <c r="B17" s="154" t="s">
        <v>50</v>
      </c>
      <c r="C17" s="278">
        <f>금산빌딩!C72+을지재단빌딩!C72+을지병원영안실!C72+을지대학병원장례식장!C72+일현미술관!C72+강남을지병원!C72</f>
        <v>260000000</v>
      </c>
      <c r="D17" s="184">
        <f>금산빌딩!D72+을지재단빌딩!D72+을지병원영안실!D72+을지대학병원장례식장!D72+일현미술관!D72+강남을지병원!D72</f>
        <v>260000000</v>
      </c>
      <c r="E17" s="202">
        <f t="shared" si="0"/>
        <v>0</v>
      </c>
      <c r="F17" s="458" t="s">
        <v>469</v>
      </c>
      <c r="G17" s="436"/>
      <c r="H17" s="436"/>
      <c r="I17" s="437" t="s">
        <v>7</v>
      </c>
    </row>
    <row r="18" spans="1:9" ht="18.75" customHeight="1">
      <c r="A18" s="48"/>
      <c r="B18" s="154" t="s">
        <v>163</v>
      </c>
      <c r="C18" s="278">
        <f>금산빌딩!C73+을지재단빌딩!C73+을지병원영안실!C73+을지대학병원장례식장!C73+일현미술관!C73+강남을지병원!C73</f>
        <v>731400000</v>
      </c>
      <c r="D18" s="184">
        <f>금산빌딩!D73+을지재단빌딩!D73+을지병원영안실!D73+을지대학병원장례식장!D73+일현미술관!D73+강남을지병원!D73</f>
        <v>720000000</v>
      </c>
      <c r="E18" s="202">
        <f t="shared" si="0"/>
        <v>11400000</v>
      </c>
      <c r="F18" s="63" t="s">
        <v>430</v>
      </c>
      <c r="G18" s="32">
        <f>+I18/H18</f>
        <v>60950000</v>
      </c>
      <c r="H18" s="32">
        <v>12</v>
      </c>
      <c r="I18" s="33">
        <f>+C18</f>
        <v>731400000</v>
      </c>
    </row>
    <row r="19" spans="1:9" ht="18.75" customHeight="1">
      <c r="A19" s="48"/>
      <c r="B19" s="154" t="s">
        <v>51</v>
      </c>
      <c r="C19" s="278">
        <f>금산빌딩!C74+을지재단빌딩!C74+을지병원영안실!C74+을지대학병원장례식장!C74+일현미술관!C74+강남을지병원!C74</f>
        <v>2470000</v>
      </c>
      <c r="D19" s="184">
        <f>금산빌딩!D74+을지재단빌딩!D74+을지병원영안실!D74+을지대학병원장례식장!D74+일현미술관!D74+강남을지병원!D74</f>
        <v>2470000</v>
      </c>
      <c r="E19" s="202">
        <f t="shared" si="0"/>
        <v>0</v>
      </c>
      <c r="F19" s="458" t="s">
        <v>488</v>
      </c>
      <c r="G19" s="436"/>
      <c r="H19" s="436"/>
      <c r="I19" s="437"/>
    </row>
    <row r="20" spans="1:9" ht="18.75" customHeight="1">
      <c r="A20" s="48"/>
      <c r="B20" s="158" t="s">
        <v>52</v>
      </c>
      <c r="C20" s="278">
        <f>금산빌딩!C75+을지재단빌딩!C75+을지병원영안실!C75+을지대학병원장례식장!C75+일현미술관!C75+강남을지병원!C75</f>
        <v>6840000</v>
      </c>
      <c r="D20" s="184">
        <f>금산빌딩!D75+을지재단빌딩!D75+을지병원영안실!D75+을지대학병원장례식장!D75+일현미술관!D75+강남을지병원!D75</f>
        <v>6840000</v>
      </c>
      <c r="E20" s="202">
        <f t="shared" si="0"/>
        <v>0</v>
      </c>
      <c r="F20" s="458" t="s">
        <v>474</v>
      </c>
      <c r="G20" s="436"/>
      <c r="H20" s="436"/>
      <c r="I20" s="437"/>
    </row>
    <row r="21" spans="1:9" ht="18.75" customHeight="1">
      <c r="A21" s="47"/>
      <c r="B21" s="154" t="s">
        <v>53</v>
      </c>
      <c r="C21" s="278">
        <f>금산빌딩!C76+을지재단빌딩!C76+을지병원영안실!C76+을지대학병원장례식장!C76+일현미술관!C76+강남을지병원!C76</f>
        <v>114000000</v>
      </c>
      <c r="D21" s="184">
        <f>금산빌딩!D76+을지재단빌딩!D76+을지병원영안실!D76+을지대학병원장례식장!D76+일현미술관!D76+강남을지병원!D76</f>
        <v>45000000</v>
      </c>
      <c r="E21" s="202">
        <f t="shared" si="0"/>
        <v>69000000</v>
      </c>
      <c r="F21" s="458" t="s">
        <v>510</v>
      </c>
      <c r="G21" s="436"/>
      <c r="H21" s="436"/>
      <c r="I21" s="437"/>
    </row>
    <row r="22" spans="1:9" ht="21.75" customHeight="1">
      <c r="A22" s="47" t="s">
        <v>54</v>
      </c>
      <c r="B22" s="155"/>
      <c r="C22" s="279">
        <f>SUM(C23:C31)</f>
        <v>1085870000</v>
      </c>
      <c r="D22" s="180">
        <f>SUM(D23:D31)</f>
        <v>1076621849</v>
      </c>
      <c r="E22" s="200">
        <f t="shared" si="0"/>
        <v>9248151</v>
      </c>
      <c r="F22" s="458"/>
      <c r="G22" s="436"/>
      <c r="H22" s="436"/>
      <c r="I22" s="437"/>
    </row>
    <row r="23" spans="1:9" ht="21.75" customHeight="1">
      <c r="A23" s="36"/>
      <c r="B23" s="158" t="s">
        <v>55</v>
      </c>
      <c r="C23" s="278">
        <f>금산빌딩!C78+을지재단빌딩!C78+을지병원영안실!C78+을지대학병원장례식장!C78+일현미술관!C78+강남을지병원!C78</f>
        <v>0</v>
      </c>
      <c r="D23" s="184">
        <f>금산빌딩!D78+을지재단빌딩!D78+을지병원영안실!D78+을지대학병원장례식장!D78+일현미술관!D78+강남을지병원!D78</f>
        <v>0</v>
      </c>
      <c r="E23" s="202">
        <f t="shared" si="0"/>
        <v>0</v>
      </c>
      <c r="F23" s="458"/>
      <c r="G23" s="436"/>
      <c r="H23" s="436"/>
      <c r="I23" s="437"/>
    </row>
    <row r="24" spans="1:9" ht="21.75" customHeight="1">
      <c r="A24" s="48"/>
      <c r="B24" s="158" t="s">
        <v>56</v>
      </c>
      <c r="C24" s="278">
        <f>금산빌딩!C79+을지재단빌딩!C79+을지병원영안실!C79+을지대학병원장례식장!C79+일현미술관!C79+강남을지병원!C79</f>
        <v>0</v>
      </c>
      <c r="D24" s="184">
        <f>금산빌딩!D79+을지재단빌딩!D79+을지병원영안실!D79+을지대학병원장례식장!D79+일현미술관!D79+강남을지병원!D79</f>
        <v>0</v>
      </c>
      <c r="E24" s="202">
        <f t="shared" si="0"/>
        <v>0</v>
      </c>
      <c r="F24" s="458"/>
      <c r="G24" s="436"/>
      <c r="H24" s="436"/>
      <c r="I24" s="437"/>
    </row>
    <row r="25" spans="1:9" ht="28.5" customHeight="1">
      <c r="A25" s="37"/>
      <c r="B25" s="156" t="s">
        <v>164</v>
      </c>
      <c r="C25" s="282">
        <f>금산빌딩!C80+을지재단빌딩!C80+을지병원영안실!C80+을지대학병원장례식장!C80+일현미술관!C80+강남을지병원!C80</f>
        <v>87000000</v>
      </c>
      <c r="D25" s="187">
        <f>금산빌딩!D80+을지재단빌딩!D80+을지병원영안실!D80+을지대학병원장례식장!D80+일현미술관!D80+강남을지병원!D80</f>
        <v>79000000</v>
      </c>
      <c r="E25" s="205">
        <f t="shared" si="0"/>
        <v>8000000</v>
      </c>
      <c r="F25" s="474" t="s">
        <v>503</v>
      </c>
      <c r="G25" s="427"/>
      <c r="H25" s="427"/>
      <c r="I25" s="428"/>
    </row>
    <row r="26" spans="1:9" ht="21.75" customHeight="1">
      <c r="A26" s="48"/>
      <c r="B26" s="155" t="s">
        <v>57</v>
      </c>
      <c r="C26" s="318">
        <f>금산빌딩!C81+을지재단빌딩!C81+을지병원영안실!C81+을지대학병원장례식장!C81+일현미술관!C81+강남을지병원!C81</f>
        <v>7000000</v>
      </c>
      <c r="D26" s="182">
        <f>금산빌딩!D81+을지재단빌딩!D81+을지병원영안실!D81+을지대학병원장례식장!D81+일현미술관!D81+강남을지병원!D81</f>
        <v>7000000</v>
      </c>
      <c r="E26" s="201">
        <f t="shared" si="0"/>
        <v>0</v>
      </c>
      <c r="F26" s="475" t="s">
        <v>368</v>
      </c>
      <c r="G26" s="476"/>
      <c r="H26" s="476"/>
      <c r="I26" s="477"/>
    </row>
    <row r="27" spans="1:9" ht="21.75" customHeight="1">
      <c r="A27" s="48"/>
      <c r="B27" s="154" t="s">
        <v>58</v>
      </c>
      <c r="C27" s="278">
        <f>금산빌딩!C82+을지재단빌딩!C82+을지병원영안실!C82+을지대학병원장례식장!C82+일현미술관!C82+강남을지병원!C82</f>
        <v>33000000</v>
      </c>
      <c r="D27" s="184">
        <f>금산빌딩!D82+을지재단빌딩!D82+을지병원영안실!D82+을지대학병원장례식장!D82+일현미술관!D82+강남을지병원!D82</f>
        <v>33000000</v>
      </c>
      <c r="E27" s="202">
        <f t="shared" si="0"/>
        <v>0</v>
      </c>
      <c r="F27" s="471" t="s">
        <v>455</v>
      </c>
      <c r="G27" s="418"/>
      <c r="H27" s="418"/>
      <c r="I27" s="419"/>
    </row>
    <row r="28" spans="1:9" ht="21.75" customHeight="1">
      <c r="A28" s="48"/>
      <c r="B28" s="165" t="s">
        <v>59</v>
      </c>
      <c r="C28" s="278">
        <f>금산빌딩!C83+을지재단빌딩!C83+을지병원영안실!C83+을지대학병원장례식장!C83+일현미술관!C83+강남을지병원!C83</f>
        <v>241700000</v>
      </c>
      <c r="D28" s="184">
        <f>금산빌딩!D83+을지재단빌딩!D83+을지병원영안실!D83+을지대학병원장례식장!D83+일현미술관!D83+강남을지병원!D83</f>
        <v>241700000</v>
      </c>
      <c r="E28" s="202">
        <f t="shared" si="0"/>
        <v>0</v>
      </c>
      <c r="F28" s="471" t="s">
        <v>478</v>
      </c>
      <c r="G28" s="418"/>
      <c r="H28" s="418"/>
      <c r="I28" s="419"/>
    </row>
    <row r="29" spans="1:9" ht="29.25" customHeight="1">
      <c r="A29" s="48"/>
      <c r="B29" s="158" t="s">
        <v>60</v>
      </c>
      <c r="C29" s="278">
        <f>금산빌딩!C84+을지재단빌딩!C84+을지병원영안실!C84+을지대학병원장례식장!C84+일현미술관!C84+강남을지병원!C84</f>
        <v>12800000</v>
      </c>
      <c r="D29" s="184">
        <f>금산빌딩!D84+을지재단빌딩!D84+을지병원영안실!D84+을지대학병원장례식장!D84+일현미술관!D84+강남을지병원!D84</f>
        <v>12800000</v>
      </c>
      <c r="E29" s="202">
        <f t="shared" si="0"/>
        <v>0</v>
      </c>
      <c r="F29" s="471" t="s">
        <v>476</v>
      </c>
      <c r="G29" s="418"/>
      <c r="H29" s="418"/>
      <c r="I29" s="419"/>
    </row>
    <row r="30" spans="1:9" ht="30" customHeight="1">
      <c r="A30" s="48"/>
      <c r="B30" s="158" t="s">
        <v>61</v>
      </c>
      <c r="C30" s="278">
        <f>금산빌딩!C85+을지재단빌딩!C85+을지병원영안실!C85+을지대학병원장례식장!C85+일현미술관!C85+강남을지병원!C85</f>
        <v>569000000</v>
      </c>
      <c r="D30" s="184">
        <f>금산빌딩!D85+을지재단빌딩!D85+을지병원영안실!D85+을지대학병원장례식장!D85+일현미술관!D85+강남을지병원!D85</f>
        <v>567751849</v>
      </c>
      <c r="E30" s="202">
        <f t="shared" si="0"/>
        <v>1248151</v>
      </c>
      <c r="F30" s="471" t="s">
        <v>504</v>
      </c>
      <c r="G30" s="418"/>
      <c r="H30" s="418"/>
      <c r="I30" s="419"/>
    </row>
    <row r="31" spans="1:9" ht="22.5" customHeight="1">
      <c r="A31" s="48"/>
      <c r="B31" s="154" t="s">
        <v>62</v>
      </c>
      <c r="C31" s="278">
        <f>금산빌딩!C86+을지재단빌딩!C86+을지병원영안실!C86+을지대학병원장례식장!C86+일현미술관!C86+강남을지병원!C86</f>
        <v>135370000</v>
      </c>
      <c r="D31" s="184">
        <f>금산빌딩!D86+을지재단빌딩!D86+을지병원영안실!D86+을지대학병원장례식장!D86+일현미술관!D86+강남을지병원!D86</f>
        <v>135370000</v>
      </c>
      <c r="E31" s="202">
        <f t="shared" si="0"/>
        <v>0</v>
      </c>
      <c r="F31" s="471" t="s">
        <v>479</v>
      </c>
      <c r="G31" s="418"/>
      <c r="H31" s="418"/>
      <c r="I31" s="419"/>
    </row>
    <row r="32" spans="1:9" ht="18.75" customHeight="1">
      <c r="A32" s="34" t="s">
        <v>63</v>
      </c>
      <c r="B32" s="154"/>
      <c r="C32" s="279">
        <f>SUM(C33:C39)</f>
        <v>1537100000</v>
      </c>
      <c r="D32" s="185">
        <f>SUM(D33:D39)</f>
        <v>1467100000</v>
      </c>
      <c r="E32" s="203">
        <f t="shared" si="0"/>
        <v>70000000</v>
      </c>
      <c r="F32" s="458"/>
      <c r="G32" s="436"/>
      <c r="H32" s="436"/>
      <c r="I32" s="437"/>
    </row>
    <row r="33" spans="1:9" ht="18.75" customHeight="1">
      <c r="A33" s="36"/>
      <c r="B33" s="158" t="s">
        <v>64</v>
      </c>
      <c r="C33" s="278">
        <f>금산빌딩!C88+을지재단빌딩!C88+을지병원영안실!C88+을지대학병원장례식장!C88+일현미술관!C88+강남을지병원!C88</f>
        <v>1100000</v>
      </c>
      <c r="D33" s="184">
        <f>금산빌딩!D88+을지재단빌딩!D88+을지병원영안실!D88+을지대학병원장례식장!D88+일현미술관!D88+강남을지병원!D88</f>
        <v>1100000</v>
      </c>
      <c r="E33" s="202">
        <f t="shared" si="0"/>
        <v>0</v>
      </c>
      <c r="F33" s="471" t="s">
        <v>434</v>
      </c>
      <c r="G33" s="418"/>
      <c r="H33" s="418"/>
      <c r="I33" s="419"/>
    </row>
    <row r="34" spans="1:9" ht="18.75" customHeight="1">
      <c r="A34" s="48"/>
      <c r="B34" s="158" t="s">
        <v>127</v>
      </c>
      <c r="C34" s="278">
        <f>금산빌딩!C89+을지재단빌딩!C89+을지병원영안실!C89+을지대학병원장례식장!C89+일현미술관!C89+강남을지병원!C89</f>
        <v>3400000</v>
      </c>
      <c r="D34" s="184">
        <f>금산빌딩!D89+을지재단빌딩!D89+을지병원영안실!D89+을지대학병원장례식장!D89+일현미술관!D89+강남을지병원!D89</f>
        <v>3400000</v>
      </c>
      <c r="E34" s="202">
        <f t="shared" si="0"/>
        <v>0</v>
      </c>
      <c r="F34" s="471" t="s">
        <v>435</v>
      </c>
      <c r="G34" s="418"/>
      <c r="H34" s="418"/>
      <c r="I34" s="419"/>
    </row>
    <row r="35" spans="1:9" ht="18.75" customHeight="1">
      <c r="A35" s="48"/>
      <c r="B35" s="158" t="s">
        <v>65</v>
      </c>
      <c r="C35" s="278">
        <f>금산빌딩!C90+을지재단빌딩!C90+을지병원영안실!C90+을지대학병원장례식장!C90+일현미술관!C90+강남을지병원!C90</f>
        <v>1495000000</v>
      </c>
      <c r="D35" s="184">
        <f>금산빌딩!D90+을지재단빌딩!D90+을지병원영안실!D90+을지대학병원장례식장!D90+일현미술관!D90+강남을지병원!D90</f>
        <v>1425000000</v>
      </c>
      <c r="E35" s="202">
        <f t="shared" si="0"/>
        <v>70000000</v>
      </c>
      <c r="F35" s="471" t="s">
        <v>505</v>
      </c>
      <c r="G35" s="418"/>
      <c r="H35" s="418"/>
      <c r="I35" s="419"/>
    </row>
    <row r="36" spans="1:9" ht="18.75" customHeight="1">
      <c r="A36" s="48"/>
      <c r="B36" s="158" t="s">
        <v>66</v>
      </c>
      <c r="C36" s="278">
        <f>금산빌딩!C91+을지재단빌딩!C91+을지병원영안실!C91+을지대학병원장례식장!C91+일현미술관!C91+강남을지병원!C91</f>
        <v>3600000</v>
      </c>
      <c r="D36" s="184">
        <f>금산빌딩!D91+을지재단빌딩!D91+을지병원영안실!D91+을지대학병원장례식장!D91+일현미술관!D91+강남을지병원!D91</f>
        <v>3600000</v>
      </c>
      <c r="E36" s="202">
        <f t="shared" si="0"/>
        <v>0</v>
      </c>
      <c r="F36" s="471" t="s">
        <v>432</v>
      </c>
      <c r="G36" s="418"/>
      <c r="H36" s="418"/>
      <c r="I36" s="419"/>
    </row>
    <row r="37" spans="1:9" ht="18.75" customHeight="1">
      <c r="A37" s="48"/>
      <c r="B37" s="154" t="s">
        <v>67</v>
      </c>
      <c r="C37" s="278">
        <f>금산빌딩!C92+을지재단빌딩!C92+을지병원영안실!C92+을지대학병원장례식장!C92+일현미술관!C92+강남을지병원!C92</f>
        <v>9000000</v>
      </c>
      <c r="D37" s="184">
        <f>금산빌딩!D92+을지재단빌딩!D92+을지병원영안실!D92+을지대학병원장례식장!D92+일현미술관!D92+강남을지병원!D92</f>
        <v>9000000</v>
      </c>
      <c r="E37" s="202">
        <f t="shared" si="0"/>
        <v>0</v>
      </c>
      <c r="F37" s="471" t="s">
        <v>429</v>
      </c>
      <c r="G37" s="418"/>
      <c r="H37" s="418"/>
      <c r="I37" s="419"/>
    </row>
    <row r="38" spans="1:9" ht="18.75" customHeight="1" hidden="1">
      <c r="A38" s="48"/>
      <c r="B38" s="154" t="s">
        <v>315</v>
      </c>
      <c r="C38" s="278">
        <v>0</v>
      </c>
      <c r="D38" s="184">
        <v>0</v>
      </c>
      <c r="E38" s="202">
        <f t="shared" si="0"/>
        <v>0</v>
      </c>
      <c r="F38" s="471" t="s">
        <v>433</v>
      </c>
      <c r="G38" s="418"/>
      <c r="H38" s="418"/>
      <c r="I38" s="419"/>
    </row>
    <row r="39" spans="1:9" ht="18.75" customHeight="1">
      <c r="A39" s="47"/>
      <c r="B39" s="154" t="s">
        <v>68</v>
      </c>
      <c r="C39" s="278">
        <f>금산빌딩!C93+을지재단빌딩!C93+을지병원영안실!C93+을지대학병원장례식장!C93+일현미술관!C93+강남을지병원!C93</f>
        <v>25000000</v>
      </c>
      <c r="D39" s="184">
        <f>금산빌딩!D93+을지재단빌딩!D93+을지병원영안실!D93+을지대학병원장례식장!D93+일현미술관!D93+강남을지병원!D93</f>
        <v>25000000</v>
      </c>
      <c r="E39" s="202">
        <f t="shared" si="0"/>
        <v>0</v>
      </c>
      <c r="F39" s="471" t="s">
        <v>470</v>
      </c>
      <c r="G39" s="418"/>
      <c r="H39" s="418"/>
      <c r="I39" s="419"/>
    </row>
    <row r="40" spans="1:9" ht="18.75" customHeight="1">
      <c r="A40" s="34" t="s">
        <v>69</v>
      </c>
      <c r="B40" s="154"/>
      <c r="C40" s="279">
        <f>SUM(C41:C46)</f>
        <v>872400000</v>
      </c>
      <c r="D40" s="185">
        <f>SUM(D41:D46)</f>
        <v>872400000</v>
      </c>
      <c r="E40" s="203">
        <f t="shared" si="0"/>
        <v>0</v>
      </c>
      <c r="F40" s="458"/>
      <c r="G40" s="436"/>
      <c r="H40" s="436"/>
      <c r="I40" s="437"/>
    </row>
    <row r="41" spans="1:9" ht="18.75" customHeight="1">
      <c r="A41" s="48"/>
      <c r="B41" s="154" t="s">
        <v>165</v>
      </c>
      <c r="C41" s="278">
        <f>금산빌딩!C95+을지재단빌딩!C95+을지병원영안실!C95+을지대학병원장례식장!C95+일현미술관!C95+강남을지병원!C95</f>
        <v>130000000</v>
      </c>
      <c r="D41" s="184">
        <f>금산빌딩!D95+을지재단빌딩!D95+을지병원영안실!D95+을지대학병원장례식장!D95+일현미술관!D95+강남을지병원!D95</f>
        <v>130000000</v>
      </c>
      <c r="E41" s="202">
        <f t="shared" si="0"/>
        <v>0</v>
      </c>
      <c r="F41" s="63" t="s">
        <v>333</v>
      </c>
      <c r="G41" s="63">
        <f aca="true" t="shared" si="1" ref="G41:G46">+I41/H41</f>
        <v>10833333.333333334</v>
      </c>
      <c r="H41" s="63">
        <v>12</v>
      </c>
      <c r="I41" s="64">
        <f aca="true" t="shared" si="2" ref="I41:I46">+C41</f>
        <v>130000000</v>
      </c>
    </row>
    <row r="42" spans="1:9" ht="18.75" customHeight="1">
      <c r="A42" s="48"/>
      <c r="B42" s="154" t="s">
        <v>166</v>
      </c>
      <c r="C42" s="278">
        <f>금산빌딩!C96+을지재단빌딩!C96+을지병원영안실!C96+을지대학병원장례식장!C96+일현미술관!C96+강남을지병원!C96</f>
        <v>37000000</v>
      </c>
      <c r="D42" s="184">
        <f>금산빌딩!D96+을지재단빌딩!D96+을지병원영안실!D96+을지대학병원장례식장!D96+일현미술관!D96+강남을지병원!D96</f>
        <v>37000000</v>
      </c>
      <c r="E42" s="202">
        <f t="shared" si="0"/>
        <v>0</v>
      </c>
      <c r="F42" s="63" t="s">
        <v>333</v>
      </c>
      <c r="G42" s="63">
        <f t="shared" si="1"/>
        <v>3083333.3333333335</v>
      </c>
      <c r="H42" s="63">
        <v>12</v>
      </c>
      <c r="I42" s="64">
        <f t="shared" si="2"/>
        <v>37000000</v>
      </c>
    </row>
    <row r="43" spans="1:9" ht="18.75" customHeight="1">
      <c r="A43" s="48"/>
      <c r="B43" s="158" t="s">
        <v>167</v>
      </c>
      <c r="C43" s="278">
        <f>금산빌딩!C97+을지재단빌딩!C97+을지병원영안실!C97+을지대학병원장례식장!C97+일현미술관!C97+강남을지병원!C97</f>
        <v>38400000</v>
      </c>
      <c r="D43" s="184">
        <f>금산빌딩!D97+을지재단빌딩!D97+을지병원영안실!D97+을지대학병원장례식장!D97+일현미술관!D97+강남을지병원!D97</f>
        <v>38400000</v>
      </c>
      <c r="E43" s="202">
        <f t="shared" si="0"/>
        <v>0</v>
      </c>
      <c r="F43" s="63" t="s">
        <v>333</v>
      </c>
      <c r="G43" s="63">
        <f t="shared" si="1"/>
        <v>3200000</v>
      </c>
      <c r="H43" s="63">
        <v>12</v>
      </c>
      <c r="I43" s="64">
        <f t="shared" si="2"/>
        <v>38400000</v>
      </c>
    </row>
    <row r="44" spans="1:9" ht="18.75" customHeight="1">
      <c r="A44" s="48"/>
      <c r="B44" s="154" t="s">
        <v>168</v>
      </c>
      <c r="C44" s="278">
        <f>금산빌딩!C98+을지재단빌딩!C98+을지병원영안실!C98+을지대학병원장례식장!C98+일현미술관!C98+강남을지병원!C98</f>
        <v>17000000</v>
      </c>
      <c r="D44" s="184">
        <f>금산빌딩!D98+을지재단빌딩!D98+을지병원영안실!D98+을지대학병원장례식장!D98+일현미술관!D98+강남을지병원!D98</f>
        <v>17000000</v>
      </c>
      <c r="E44" s="202">
        <f t="shared" si="0"/>
        <v>0</v>
      </c>
      <c r="F44" s="63" t="s">
        <v>333</v>
      </c>
      <c r="G44" s="63">
        <f t="shared" si="1"/>
        <v>1416666.6666666667</v>
      </c>
      <c r="H44" s="63">
        <v>12</v>
      </c>
      <c r="I44" s="64">
        <f t="shared" si="2"/>
        <v>17000000</v>
      </c>
    </row>
    <row r="45" spans="1:9" ht="18.75" customHeight="1">
      <c r="A45" s="48"/>
      <c r="B45" s="155" t="s">
        <v>192</v>
      </c>
      <c r="C45" s="278">
        <f>금산빌딩!C99+을지재단빌딩!C99+을지병원영안실!C99+을지대학병원장례식장!C99+일현미술관!C99+강남을지병원!C99</f>
        <v>100000000</v>
      </c>
      <c r="D45" s="184">
        <f>금산빌딩!D99+을지재단빌딩!D99+을지병원영안실!D99+을지대학병원장례식장!D99+일현미술관!D99+강남을지병원!D99</f>
        <v>100000000</v>
      </c>
      <c r="E45" s="202">
        <f t="shared" si="0"/>
        <v>0</v>
      </c>
      <c r="F45" s="176" t="s">
        <v>336</v>
      </c>
      <c r="G45" s="63">
        <f t="shared" si="1"/>
        <v>8333333.333333333</v>
      </c>
      <c r="H45" s="63">
        <v>12</v>
      </c>
      <c r="I45" s="64">
        <f t="shared" si="2"/>
        <v>100000000</v>
      </c>
    </row>
    <row r="46" spans="1:9" ht="18.75" customHeight="1">
      <c r="A46" s="47"/>
      <c r="B46" s="155" t="s">
        <v>193</v>
      </c>
      <c r="C46" s="278">
        <f>금산빌딩!C100+을지재단빌딩!C100+을지병원영안실!C100+을지대학병원장례식장!C100+일현미술관!C100+강남을지병원!C100</f>
        <v>550000000</v>
      </c>
      <c r="D46" s="184">
        <f>금산빌딩!D100+을지재단빌딩!D100+을지병원영안실!D100+을지대학병원장례식장!D100+일현미술관!D100+강남을지병원!D100</f>
        <v>550000000</v>
      </c>
      <c r="E46" s="202">
        <f t="shared" si="0"/>
        <v>0</v>
      </c>
      <c r="F46" s="45" t="s">
        <v>336</v>
      </c>
      <c r="G46" s="63">
        <f t="shared" si="1"/>
        <v>45833333.333333336</v>
      </c>
      <c r="H46" s="63">
        <v>12</v>
      </c>
      <c r="I46" s="64">
        <f t="shared" si="2"/>
        <v>550000000</v>
      </c>
    </row>
    <row r="47" spans="1:9" ht="18.75" customHeight="1">
      <c r="A47" s="100" t="s">
        <v>70</v>
      </c>
      <c r="B47" s="166"/>
      <c r="C47" s="280">
        <f>SUM(C48+C50)</f>
        <v>44301000</v>
      </c>
      <c r="D47" s="186">
        <f>SUM(D48+D50)</f>
        <v>44300000</v>
      </c>
      <c r="E47" s="204">
        <f t="shared" si="0"/>
        <v>1000</v>
      </c>
      <c r="F47" s="459"/>
      <c r="G47" s="460"/>
      <c r="H47" s="460"/>
      <c r="I47" s="461"/>
    </row>
    <row r="48" spans="1:9" ht="18.75" customHeight="1">
      <c r="A48" s="47" t="s">
        <v>71</v>
      </c>
      <c r="B48" s="155"/>
      <c r="C48" s="181">
        <f>SUM(C49)</f>
        <v>0</v>
      </c>
      <c r="D48" s="182">
        <f>SUM(D49)</f>
        <v>0</v>
      </c>
      <c r="E48" s="201">
        <f t="shared" si="0"/>
        <v>0</v>
      </c>
      <c r="F48" s="468"/>
      <c r="G48" s="469"/>
      <c r="H48" s="469"/>
      <c r="I48" s="470"/>
    </row>
    <row r="49" spans="1:9" ht="18.75" customHeight="1">
      <c r="A49" s="34"/>
      <c r="B49" s="154" t="s">
        <v>72</v>
      </c>
      <c r="C49" s="278">
        <f>금산빌딩!C103+을지재단빌딩!C103+을지병원영안실!C103+을지대학병원장례식장!C103+일현미술관!C103+강남을지병원!C103</f>
        <v>0</v>
      </c>
      <c r="D49" s="184">
        <f>금산빌딩!D103+을지재단빌딩!D103+을지병원영안실!D103+을지대학병원장례식장!D103+일현미술관!D103+강남을지병원!D103</f>
        <v>0</v>
      </c>
      <c r="E49" s="202">
        <f t="shared" si="0"/>
        <v>0</v>
      </c>
      <c r="F49" s="458"/>
      <c r="G49" s="436"/>
      <c r="H49" s="436"/>
      <c r="I49" s="437"/>
    </row>
    <row r="50" spans="1:9" ht="18.75" customHeight="1">
      <c r="A50" s="34" t="s">
        <v>73</v>
      </c>
      <c r="B50" s="154"/>
      <c r="C50" s="183">
        <f>SUM(C51:C53)</f>
        <v>44301000</v>
      </c>
      <c r="D50" s="184">
        <f>SUM(D51:D52)</f>
        <v>44300000</v>
      </c>
      <c r="E50" s="202">
        <f t="shared" si="0"/>
        <v>1000</v>
      </c>
      <c r="F50" s="458"/>
      <c r="G50" s="436"/>
      <c r="H50" s="436"/>
      <c r="I50" s="437"/>
    </row>
    <row r="51" spans="1:9" ht="19.5" customHeight="1">
      <c r="A51" s="36"/>
      <c r="B51" s="154" t="s">
        <v>74</v>
      </c>
      <c r="C51" s="278">
        <f>금산빌딩!C105+을지재단빌딩!C105+을지병원영안실!C105+을지대학병원장례식장!C105+일현미술관!C105+강남을지병원!C105</f>
        <v>4301000</v>
      </c>
      <c r="D51" s="184">
        <f>금산빌딩!D105+을지재단빌딩!D105+을지병원영안실!D105+을지대학병원장례식장!D105+일현미술관!D105+강남을지병원!D105</f>
        <v>4300000</v>
      </c>
      <c r="E51" s="202">
        <f t="shared" si="0"/>
        <v>1000</v>
      </c>
      <c r="F51" s="471" t="s">
        <v>506</v>
      </c>
      <c r="G51" s="418"/>
      <c r="H51" s="418"/>
      <c r="I51" s="419" t="s">
        <v>41</v>
      </c>
    </row>
    <row r="52" spans="1:9" ht="18.75" customHeight="1">
      <c r="A52" s="48"/>
      <c r="B52" s="154" t="s">
        <v>199</v>
      </c>
      <c r="C52" s="183">
        <f>+금산빌딩!C106+강남을지병원!C106</f>
        <v>40000000</v>
      </c>
      <c r="D52" s="184">
        <f>+금산빌딩!D106+강남을지병원!D106</f>
        <v>40000000</v>
      </c>
      <c r="E52" s="202">
        <f t="shared" si="0"/>
        <v>0</v>
      </c>
      <c r="F52" s="471" t="s">
        <v>431</v>
      </c>
      <c r="G52" s="418"/>
      <c r="H52" s="418"/>
      <c r="I52" s="419"/>
    </row>
    <row r="53" spans="1:9" ht="18.75" customHeight="1">
      <c r="A53" s="47"/>
      <c r="B53" s="154" t="s">
        <v>463</v>
      </c>
      <c r="C53" s="183">
        <f>+금산빌딩!C107</f>
        <v>0</v>
      </c>
      <c r="D53" s="184">
        <v>0</v>
      </c>
      <c r="E53" s="202">
        <f t="shared" si="0"/>
        <v>0</v>
      </c>
      <c r="F53" s="471"/>
      <c r="G53" s="418"/>
      <c r="H53" s="418"/>
      <c r="I53" s="419"/>
    </row>
    <row r="54" spans="1:9" ht="21" customHeight="1">
      <c r="A54" s="28" t="s">
        <v>75</v>
      </c>
      <c r="B54" s="153"/>
      <c r="C54" s="279">
        <f>SUM(C55)</f>
        <v>7842513870</v>
      </c>
      <c r="D54" s="185">
        <f>SUM(D55)</f>
        <v>2850000000</v>
      </c>
      <c r="E54" s="203">
        <f t="shared" si="0"/>
        <v>4992513870</v>
      </c>
      <c r="F54" s="471"/>
      <c r="G54" s="418"/>
      <c r="H54" s="418"/>
      <c r="I54" s="419"/>
    </row>
    <row r="55" spans="1:9" ht="21" customHeight="1">
      <c r="A55" s="34" t="s">
        <v>76</v>
      </c>
      <c r="B55" s="154"/>
      <c r="C55" s="183">
        <f>SUM(C56:C58)</f>
        <v>7842513870</v>
      </c>
      <c r="D55" s="184">
        <f>SUM(D56:D58)</f>
        <v>2850000000</v>
      </c>
      <c r="E55" s="202">
        <f t="shared" si="0"/>
        <v>4992513870</v>
      </c>
      <c r="F55" s="458"/>
      <c r="G55" s="436"/>
      <c r="H55" s="436"/>
      <c r="I55" s="437"/>
    </row>
    <row r="56" spans="1:9" ht="21" customHeight="1">
      <c r="A56" s="48"/>
      <c r="B56" s="165" t="s">
        <v>77</v>
      </c>
      <c r="C56" s="183">
        <f>+금산빌딩!C110+을지재단빌딩!C109+을지대학병원장례식장!C108+강남을지병원!C109</f>
        <v>0</v>
      </c>
      <c r="D56" s="184">
        <f>+금산빌딩!D110+을지재단빌딩!D109+을지대학병원장례식장!D108+강남을지병원!D109</f>
        <v>0</v>
      </c>
      <c r="E56" s="201">
        <f t="shared" si="0"/>
        <v>0</v>
      </c>
      <c r="F56" s="458"/>
      <c r="G56" s="436"/>
      <c r="H56" s="436"/>
      <c r="I56" s="437"/>
    </row>
    <row r="57" spans="1:9" ht="21" customHeight="1">
      <c r="A57" s="48"/>
      <c r="B57" s="158" t="s">
        <v>78</v>
      </c>
      <c r="C57" s="183">
        <f>+금산빌딩!C111+을지재단빌딩!C110+을지대학병원장례식장!C109+강남을지병원!C110</f>
        <v>1000000000</v>
      </c>
      <c r="D57" s="184">
        <f>+금산빌딩!D111+을지재단빌딩!D110+을지대학병원장례식장!D109+강남을지병원!D110</f>
        <v>1000000000</v>
      </c>
      <c r="E57" s="202">
        <f t="shared" si="0"/>
        <v>0</v>
      </c>
      <c r="F57" s="471" t="s">
        <v>456</v>
      </c>
      <c r="G57" s="418"/>
      <c r="H57" s="418"/>
      <c r="I57" s="419"/>
    </row>
    <row r="58" spans="1:9" ht="35.25" customHeight="1">
      <c r="A58" s="48"/>
      <c r="B58" s="158" t="s">
        <v>250</v>
      </c>
      <c r="C58" s="183">
        <f>+금산빌딩!C112+을지재단빌딩!C111+을지대학병원장례식장!C110+강남을지병원!C111</f>
        <v>6842513870</v>
      </c>
      <c r="D58" s="184">
        <f>+금산빌딩!D112+을지재단빌딩!D111+을지대학병원장례식장!D110+강남을지병원!D111</f>
        <v>1850000000</v>
      </c>
      <c r="E58" s="202">
        <f t="shared" si="0"/>
        <v>4992513870</v>
      </c>
      <c r="F58" s="471" t="s">
        <v>517</v>
      </c>
      <c r="G58" s="418"/>
      <c r="H58" s="418"/>
      <c r="I58" s="419"/>
    </row>
    <row r="59" spans="1:9" ht="21" customHeight="1">
      <c r="A59" s="28" t="s">
        <v>197</v>
      </c>
      <c r="B59" s="154"/>
      <c r="C59" s="279">
        <f>SUM(C60)</f>
        <v>1000000000</v>
      </c>
      <c r="D59" s="185">
        <f>SUM(D60)</f>
        <v>1000000000</v>
      </c>
      <c r="E59" s="203">
        <f t="shared" si="0"/>
        <v>0</v>
      </c>
      <c r="F59" s="458"/>
      <c r="G59" s="436"/>
      <c r="H59" s="436"/>
      <c r="I59" s="437"/>
    </row>
    <row r="60" spans="1:9" ht="21" customHeight="1">
      <c r="A60" s="34" t="s">
        <v>198</v>
      </c>
      <c r="B60" s="154"/>
      <c r="C60" s="183">
        <f>SUM(C61)</f>
        <v>1000000000</v>
      </c>
      <c r="D60" s="184">
        <f>SUM(D61)</f>
        <v>1000000000</v>
      </c>
      <c r="E60" s="202">
        <f t="shared" si="0"/>
        <v>0</v>
      </c>
      <c r="F60" s="458"/>
      <c r="G60" s="436"/>
      <c r="H60" s="436"/>
      <c r="I60" s="437"/>
    </row>
    <row r="61" spans="1:9" ht="21" customHeight="1">
      <c r="A61" s="34"/>
      <c r="B61" s="154" t="s">
        <v>200</v>
      </c>
      <c r="C61" s="183">
        <f>+금산빌딩!C115+을지재단빌딩!C114+을지대학병원장례식장!C113+강남을지병원!C114</f>
        <v>1000000000</v>
      </c>
      <c r="D61" s="184">
        <f>+금산빌딩!D115+을지재단빌딩!D114+을지대학병원장례식장!D113+강남을지병원!D114</f>
        <v>1000000000</v>
      </c>
      <c r="E61" s="202">
        <f t="shared" si="0"/>
        <v>0</v>
      </c>
      <c r="F61" s="458"/>
      <c r="G61" s="436"/>
      <c r="H61" s="436"/>
      <c r="I61" s="437"/>
    </row>
    <row r="62" spans="1:9" ht="21" customHeight="1">
      <c r="A62" s="28" t="s">
        <v>83</v>
      </c>
      <c r="B62" s="153"/>
      <c r="C62" s="279">
        <f>C63+C65</f>
        <v>0</v>
      </c>
      <c r="D62" s="185">
        <f>D63+D65</f>
        <v>0</v>
      </c>
      <c r="E62" s="203">
        <f t="shared" si="0"/>
        <v>0</v>
      </c>
      <c r="F62" s="458"/>
      <c r="G62" s="436"/>
      <c r="H62" s="436"/>
      <c r="I62" s="437"/>
    </row>
    <row r="63" spans="1:9" ht="21" customHeight="1">
      <c r="A63" s="34" t="s">
        <v>115</v>
      </c>
      <c r="B63" s="154"/>
      <c r="C63" s="183">
        <f>C64</f>
        <v>0</v>
      </c>
      <c r="D63" s="184">
        <f>D64</f>
        <v>0</v>
      </c>
      <c r="E63" s="202">
        <f t="shared" si="0"/>
        <v>0</v>
      </c>
      <c r="F63" s="458"/>
      <c r="G63" s="436"/>
      <c r="H63" s="436"/>
      <c r="I63" s="437"/>
    </row>
    <row r="64" spans="1:9" ht="21" customHeight="1">
      <c r="A64" s="65"/>
      <c r="B64" s="154" t="s">
        <v>116</v>
      </c>
      <c r="C64" s="281">
        <f>금산빌딩!C118+을지재단빌딩!C117+을지병원영안실!C116+을지대학병원장례식장!C116+일현미술관!C116+강남을지병원!C117</f>
        <v>0</v>
      </c>
      <c r="D64" s="274">
        <f>금산빌딩!D118+을지재단빌딩!D117+을지병원영안실!D116+을지대학병원장례식장!D116+일현미술관!D116</f>
        <v>0</v>
      </c>
      <c r="E64" s="202">
        <f t="shared" si="0"/>
        <v>0</v>
      </c>
      <c r="F64" s="458"/>
      <c r="G64" s="436"/>
      <c r="H64" s="436"/>
      <c r="I64" s="437"/>
    </row>
    <row r="65" spans="1:9" ht="21" customHeight="1">
      <c r="A65" s="34" t="s">
        <v>84</v>
      </c>
      <c r="B65" s="154"/>
      <c r="C65" s="183">
        <f>SUM(C66:C68)</f>
        <v>0</v>
      </c>
      <c r="D65" s="184">
        <f>SUM(D66:D68)</f>
        <v>0</v>
      </c>
      <c r="E65" s="202">
        <f t="shared" si="0"/>
        <v>0</v>
      </c>
      <c r="F65" s="458"/>
      <c r="G65" s="436"/>
      <c r="H65" s="436"/>
      <c r="I65" s="437"/>
    </row>
    <row r="66" spans="1:9" ht="21" customHeight="1">
      <c r="A66" s="36"/>
      <c r="B66" s="154" t="s">
        <v>85</v>
      </c>
      <c r="C66" s="183">
        <f>금산빌딩!C120+을지재단빌딩!C119+을지병원영안실!C118+을지대학병원장례식장!C118+일현미술관!C118+강남을지병원!C119</f>
        <v>0</v>
      </c>
      <c r="D66" s="184">
        <f>금산빌딩!D120+을지재단빌딩!D119+을지병원영안실!D118+을지대학병원장례식장!D118+일현미술관!D118</f>
        <v>0</v>
      </c>
      <c r="E66" s="202">
        <f t="shared" si="0"/>
        <v>0</v>
      </c>
      <c r="F66" s="458"/>
      <c r="G66" s="436"/>
      <c r="H66" s="436"/>
      <c r="I66" s="437"/>
    </row>
    <row r="67" spans="1:9" ht="21" customHeight="1">
      <c r="A67" s="48"/>
      <c r="B67" s="155" t="s">
        <v>86</v>
      </c>
      <c r="C67" s="183">
        <f>금산빌딩!C121+을지재단빌딩!C120+을지병원영안실!C119+을지대학병원장례식장!C119+일현미술관!C119+강남을지병원!C120</f>
        <v>0</v>
      </c>
      <c r="D67" s="182">
        <f>금산빌딩!D121+을지재단빌딩!D120+을지병원영안실!D119+을지대학병원장례식장!D119+일현미술관!D119</f>
        <v>0</v>
      </c>
      <c r="E67" s="201">
        <f t="shared" si="0"/>
        <v>0</v>
      </c>
      <c r="F67" s="458"/>
      <c r="G67" s="436"/>
      <c r="H67" s="436"/>
      <c r="I67" s="437"/>
    </row>
    <row r="68" spans="1:9" ht="21" customHeight="1">
      <c r="A68" s="37"/>
      <c r="B68" s="156" t="s">
        <v>87</v>
      </c>
      <c r="C68" s="282">
        <f>금산빌딩!C122+을지재단빌딩!C121+을지병원영안실!C120+을지대학병원장례식장!C120+일현미술관!C120+강남을지병원!C121</f>
        <v>0</v>
      </c>
      <c r="D68" s="187">
        <f>금산빌딩!D122+을지재단빌딩!D121+을지병원영안실!D120+을지대학병원장례식장!D120+일현미술관!D120</f>
        <v>0</v>
      </c>
      <c r="E68" s="204">
        <f t="shared" si="0"/>
        <v>0</v>
      </c>
      <c r="F68" s="459"/>
      <c r="G68" s="460"/>
      <c r="H68" s="460"/>
      <c r="I68" s="461"/>
    </row>
    <row r="69" spans="1:9" ht="21" customHeight="1">
      <c r="A69" s="49" t="s">
        <v>88</v>
      </c>
      <c r="B69" s="157"/>
      <c r="C69" s="277">
        <f>SUM(C70)</f>
        <v>300000000</v>
      </c>
      <c r="D69" s="180">
        <f>SUM(D70)</f>
        <v>0</v>
      </c>
      <c r="E69" s="200">
        <f t="shared" si="0"/>
        <v>300000000</v>
      </c>
      <c r="F69" s="468"/>
      <c r="G69" s="469"/>
      <c r="H69" s="469"/>
      <c r="I69" s="470"/>
    </row>
    <row r="70" spans="1:9" ht="21" customHeight="1">
      <c r="A70" s="34" t="s">
        <v>89</v>
      </c>
      <c r="B70" s="154"/>
      <c r="C70" s="183">
        <f>SUM(C71:C77)</f>
        <v>300000000</v>
      </c>
      <c r="D70" s="184">
        <f>SUM(D71:D77)</f>
        <v>0</v>
      </c>
      <c r="E70" s="202">
        <f t="shared" si="0"/>
        <v>300000000</v>
      </c>
      <c r="F70" s="458"/>
      <c r="G70" s="436"/>
      <c r="H70" s="436"/>
      <c r="I70" s="437"/>
    </row>
    <row r="71" spans="1:9" ht="21" customHeight="1">
      <c r="A71" s="36"/>
      <c r="B71" s="154" t="s">
        <v>90</v>
      </c>
      <c r="C71" s="183">
        <f>+금산빌딩!C125+을지재단빌딩!C124+을지대학병원장례식장!C123+강남을지병원!C124</f>
        <v>0</v>
      </c>
      <c r="D71" s="184">
        <f>+금산빌딩!D125+을지재단빌딩!D124+을지대학병원장례식장!D123+강남을지병원!D124</f>
        <v>0</v>
      </c>
      <c r="E71" s="202">
        <f aca="true" t="shared" si="3" ref="E71:E97">C71-D71</f>
        <v>0</v>
      </c>
      <c r="F71" s="458"/>
      <c r="G71" s="436"/>
      <c r="H71" s="436"/>
      <c r="I71" s="437"/>
    </row>
    <row r="72" spans="1:9" ht="21" customHeight="1">
      <c r="A72" s="48"/>
      <c r="B72" s="154" t="s">
        <v>91</v>
      </c>
      <c r="C72" s="183">
        <f>+금산빌딩!C126+을지재단빌딩!C125+을지대학병원장례식장!C124+강남을지병원!C125</f>
        <v>0</v>
      </c>
      <c r="D72" s="184">
        <f>+금산빌딩!D126+을지재단빌딩!D125+을지대학병원장례식장!D124+강남을지병원!D125</f>
        <v>0</v>
      </c>
      <c r="E72" s="202">
        <f t="shared" si="3"/>
        <v>0</v>
      </c>
      <c r="F72" s="458"/>
      <c r="G72" s="436"/>
      <c r="H72" s="436"/>
      <c r="I72" s="437"/>
    </row>
    <row r="73" spans="1:9" ht="21" customHeight="1">
      <c r="A73" s="48"/>
      <c r="B73" s="158" t="s">
        <v>268</v>
      </c>
      <c r="C73" s="183">
        <f>+금산빌딩!C127+을지재단빌딩!C126+을지대학병원장례식장!C125+강남을지병원!C126</f>
        <v>0</v>
      </c>
      <c r="D73" s="184">
        <f>+금산빌딩!D127+을지재단빌딩!D126+을지대학병원장례식장!D125+강남을지병원!D126</f>
        <v>0</v>
      </c>
      <c r="E73" s="202">
        <f t="shared" si="3"/>
        <v>0</v>
      </c>
      <c r="F73" s="458"/>
      <c r="G73" s="436"/>
      <c r="H73" s="436"/>
      <c r="I73" s="437"/>
    </row>
    <row r="74" spans="1:9" ht="21" customHeight="1">
      <c r="A74" s="48"/>
      <c r="B74" s="158" t="s">
        <v>290</v>
      </c>
      <c r="C74" s="183">
        <f>+금산빌딩!C128+을지재단빌딩!C127+을지대학병원장례식장!C126+강남을지병원!C127</f>
        <v>0</v>
      </c>
      <c r="D74" s="184">
        <f>+금산빌딩!D128+을지재단빌딩!D127+을지대학병원장례식장!D126+강남을지병원!D127</f>
        <v>0</v>
      </c>
      <c r="E74" s="202">
        <f t="shared" si="3"/>
        <v>0</v>
      </c>
      <c r="F74" s="458"/>
      <c r="G74" s="436"/>
      <c r="H74" s="436"/>
      <c r="I74" s="437"/>
    </row>
    <row r="75" spans="1:9" ht="21" customHeight="1">
      <c r="A75" s="48"/>
      <c r="B75" s="158" t="s">
        <v>92</v>
      </c>
      <c r="C75" s="183">
        <f>+금산빌딩!C129+을지재단빌딩!C128+을지대학병원장례식장!C127+강남을지병원!C128</f>
        <v>0</v>
      </c>
      <c r="D75" s="184">
        <f>+금산빌딩!D129+을지재단빌딩!D128+을지대학병원장례식장!D127+강남을지병원!D128</f>
        <v>0</v>
      </c>
      <c r="E75" s="202">
        <f t="shared" si="3"/>
        <v>0</v>
      </c>
      <c r="F75" s="458"/>
      <c r="G75" s="436"/>
      <c r="H75" s="436"/>
      <c r="I75" s="437"/>
    </row>
    <row r="76" spans="1:9" ht="21" customHeight="1">
      <c r="A76" s="48"/>
      <c r="B76" s="154" t="s">
        <v>93</v>
      </c>
      <c r="C76" s="183">
        <v>0</v>
      </c>
      <c r="D76" s="184">
        <v>0</v>
      </c>
      <c r="E76" s="202">
        <f t="shared" si="3"/>
        <v>0</v>
      </c>
      <c r="F76" s="458"/>
      <c r="G76" s="436"/>
      <c r="H76" s="436"/>
      <c r="I76" s="437" t="s">
        <v>7</v>
      </c>
    </row>
    <row r="77" spans="1:9" ht="21" customHeight="1">
      <c r="A77" s="47"/>
      <c r="B77" s="154" t="s">
        <v>291</v>
      </c>
      <c r="C77" s="183">
        <f>+금산빌딩!C130+을지재단빌딩!C129+을지대학병원장례식장!C128+강남을지병원!C130</f>
        <v>300000000</v>
      </c>
      <c r="D77" s="184">
        <f>+금산빌딩!D130+을지재단빌딩!D129+을지대학병원장례식장!D128+강남을지병원!D130</f>
        <v>0</v>
      </c>
      <c r="E77" s="202">
        <f t="shared" si="3"/>
        <v>300000000</v>
      </c>
      <c r="F77" s="458" t="s">
        <v>516</v>
      </c>
      <c r="G77" s="436"/>
      <c r="H77" s="436"/>
      <c r="I77" s="437"/>
    </row>
    <row r="78" spans="1:9" ht="21" customHeight="1">
      <c r="A78" s="49" t="s">
        <v>95</v>
      </c>
      <c r="B78" s="157"/>
      <c r="C78" s="277">
        <f>SUM(C79)</f>
        <v>0</v>
      </c>
      <c r="D78" s="180">
        <f>SUM(D79)</f>
        <v>0</v>
      </c>
      <c r="E78" s="200">
        <f t="shared" si="3"/>
        <v>0</v>
      </c>
      <c r="F78" s="458"/>
      <c r="G78" s="436"/>
      <c r="H78" s="436"/>
      <c r="I78" s="437"/>
    </row>
    <row r="79" spans="1:9" ht="21" customHeight="1">
      <c r="A79" s="34" t="s">
        <v>96</v>
      </c>
      <c r="B79" s="154"/>
      <c r="C79" s="183">
        <f>SUM(C80)</f>
        <v>0</v>
      </c>
      <c r="D79" s="184">
        <f>SUM(D80)</f>
        <v>0</v>
      </c>
      <c r="E79" s="202">
        <f t="shared" si="3"/>
        <v>0</v>
      </c>
      <c r="F79" s="458"/>
      <c r="G79" s="436"/>
      <c r="H79" s="436"/>
      <c r="I79" s="437"/>
    </row>
    <row r="80" spans="1:9" ht="21" customHeight="1">
      <c r="A80" s="34"/>
      <c r="B80" s="154" t="s">
        <v>97</v>
      </c>
      <c r="C80" s="183">
        <f>금산빌딩!C133+을지재단빌딩!C132+을지병원영안실!C131+을지대학병원장례식장!C131+일현미술관!C131+강남을지병원!C133</f>
        <v>0</v>
      </c>
      <c r="D80" s="184">
        <f>금산빌딩!D133+을지재단빌딩!D132+을지병원영안실!D131+을지대학병원장례식장!D131+일현미술관!D131</f>
        <v>0</v>
      </c>
      <c r="E80" s="202">
        <f t="shared" si="3"/>
        <v>0</v>
      </c>
      <c r="F80" s="458" t="s">
        <v>7</v>
      </c>
      <c r="G80" s="436"/>
      <c r="H80" s="436"/>
      <c r="I80" s="437"/>
    </row>
    <row r="81" spans="1:9" ht="21" customHeight="1">
      <c r="A81" s="28" t="s">
        <v>98</v>
      </c>
      <c r="B81" s="153"/>
      <c r="C81" s="279">
        <f>SUM(C82+C85)</f>
        <v>360000000</v>
      </c>
      <c r="D81" s="185">
        <f>SUM(D82+D85)</f>
        <v>360000000</v>
      </c>
      <c r="E81" s="203">
        <f t="shared" si="3"/>
        <v>0</v>
      </c>
      <c r="F81" s="458"/>
      <c r="G81" s="436"/>
      <c r="H81" s="436"/>
      <c r="I81" s="437"/>
    </row>
    <row r="82" spans="1:9" ht="21" customHeight="1">
      <c r="A82" s="34" t="s">
        <v>99</v>
      </c>
      <c r="B82" s="154"/>
      <c r="C82" s="183">
        <f>SUM(C83:C84)</f>
        <v>0</v>
      </c>
      <c r="D82" s="184">
        <f>SUM(D83:D84)</f>
        <v>0</v>
      </c>
      <c r="E82" s="202">
        <f t="shared" si="3"/>
        <v>0</v>
      </c>
      <c r="F82" s="458"/>
      <c r="G82" s="436"/>
      <c r="H82" s="436"/>
      <c r="I82" s="437"/>
    </row>
    <row r="83" spans="1:9" ht="21" customHeight="1">
      <c r="A83" s="36"/>
      <c r="B83" s="154" t="s">
        <v>100</v>
      </c>
      <c r="C83" s="183">
        <f>금산빌딩!C136+을지재단빌딩!C135+을지병원영안실!C134+을지대학병원장례식장!C134+일현미술관!C134+강남을지병원!C136</f>
        <v>0</v>
      </c>
      <c r="D83" s="184">
        <f>금산빌딩!D136+을지재단빌딩!D135+을지병원영안실!D134+을지대학병원장례식장!D134+일현미술관!D134</f>
        <v>0</v>
      </c>
      <c r="E83" s="202">
        <f t="shared" si="3"/>
        <v>0</v>
      </c>
      <c r="F83" s="458" t="s">
        <v>301</v>
      </c>
      <c r="G83" s="436"/>
      <c r="H83" s="436"/>
      <c r="I83" s="437" t="s">
        <v>7</v>
      </c>
    </row>
    <row r="84" spans="1:9" ht="21" customHeight="1">
      <c r="A84" s="47"/>
      <c r="B84" s="154" t="s">
        <v>101</v>
      </c>
      <c r="C84" s="183">
        <f>금산빌딩!C137+을지재단빌딩!C136+을지병원영안실!C135+을지대학병원장례식장!C135+일현미술관!C135+강남을지병원!C137</f>
        <v>0</v>
      </c>
      <c r="D84" s="184">
        <f>금산빌딩!D137+을지재단빌딩!D136+을지병원영안실!D135+을지대학병원장례식장!D135+일현미술관!D135</f>
        <v>0</v>
      </c>
      <c r="E84" s="202">
        <f t="shared" si="3"/>
        <v>0</v>
      </c>
      <c r="F84" s="458"/>
      <c r="G84" s="436"/>
      <c r="H84" s="436"/>
      <c r="I84" s="437"/>
    </row>
    <row r="85" spans="1:9" ht="21" customHeight="1">
      <c r="A85" s="47" t="s">
        <v>102</v>
      </c>
      <c r="B85" s="155"/>
      <c r="C85" s="181">
        <f>SUM(C86:C88)</f>
        <v>360000000</v>
      </c>
      <c r="D85" s="182">
        <f>SUM(D86:D88)</f>
        <v>360000000</v>
      </c>
      <c r="E85" s="201">
        <f t="shared" si="3"/>
        <v>0</v>
      </c>
      <c r="F85" s="458"/>
      <c r="G85" s="436"/>
      <c r="H85" s="436"/>
      <c r="I85" s="437"/>
    </row>
    <row r="86" spans="1:9" ht="21" customHeight="1">
      <c r="A86" s="36"/>
      <c r="B86" s="154" t="s">
        <v>103</v>
      </c>
      <c r="C86" s="183">
        <f>+금산빌딩!C139+을지재단빌딩!C138+을지대학병원장례식장!C137+강남을지병원!C139</f>
        <v>360000000</v>
      </c>
      <c r="D86" s="184">
        <f>+금산빌딩!D139+을지재단빌딩!D138+을지대학병원장례식장!D137+강남을지병원!D139</f>
        <v>360000000</v>
      </c>
      <c r="E86" s="202">
        <f t="shared" si="3"/>
        <v>0</v>
      </c>
      <c r="F86" s="458" t="s">
        <v>471</v>
      </c>
      <c r="G86" s="436"/>
      <c r="H86" s="436"/>
      <c r="I86" s="437"/>
    </row>
    <row r="87" spans="1:9" ht="21" customHeight="1">
      <c r="A87" s="48"/>
      <c r="B87" s="154" t="s">
        <v>104</v>
      </c>
      <c r="C87" s="181">
        <f>금산빌딩!C140+을지재단빌딩!C139+을지병원영안실!C138+을지대학병원장례식장!C138+일현미술관!C138+강남을지병원!C140</f>
        <v>0</v>
      </c>
      <c r="D87" s="184">
        <f>금산빌딩!D140+을지재단빌딩!D139+을지병원영안실!D138+을지대학병원장례식장!D138+일현미술관!D138</f>
        <v>0</v>
      </c>
      <c r="E87" s="202">
        <f t="shared" si="3"/>
        <v>0</v>
      </c>
      <c r="F87" s="458" t="s">
        <v>7</v>
      </c>
      <c r="G87" s="436"/>
      <c r="H87" s="436"/>
      <c r="I87" s="437" t="s">
        <v>7</v>
      </c>
    </row>
    <row r="88" spans="1:9" ht="21" customHeight="1">
      <c r="A88" s="37"/>
      <c r="B88" s="177" t="s">
        <v>105</v>
      </c>
      <c r="C88" s="283">
        <f>금산빌딩!C141+을지재단빌딩!C140+을지병원영안실!C139+을지대학병원장례식장!C139+일현미술관!C139+강남을지병원!C141</f>
        <v>0</v>
      </c>
      <c r="D88" s="275">
        <f>금산빌딩!D141+을지재단빌딩!D140+을지병원영안실!D139+을지대학병원장례식장!D139+일현미술관!D139</f>
        <v>0</v>
      </c>
      <c r="E88" s="206">
        <f t="shared" si="3"/>
        <v>0</v>
      </c>
      <c r="F88" s="462" t="s">
        <v>7</v>
      </c>
      <c r="G88" s="463"/>
      <c r="H88" s="463"/>
      <c r="I88" s="464"/>
    </row>
    <row r="89" spans="1:9" ht="21" customHeight="1">
      <c r="A89" s="112" t="s">
        <v>106</v>
      </c>
      <c r="B89" s="167"/>
      <c r="C89" s="284">
        <f>SUM('수입 (원단위)'!C61-C5-C14-C47-C54-C59-C62-C69-C78-C81)</f>
        <v>5367147722</v>
      </c>
      <c r="D89" s="276">
        <f>SUM('수입 (원단위)'!D61-D5-D14-D47-D54-D59-D62-D69-D78-D81)</f>
        <v>2969282431</v>
      </c>
      <c r="E89" s="207">
        <f t="shared" si="3"/>
        <v>2397865291</v>
      </c>
      <c r="F89" s="465"/>
      <c r="G89" s="466"/>
      <c r="H89" s="466"/>
      <c r="I89" s="467"/>
    </row>
    <row r="90" spans="1:9" ht="21" customHeight="1">
      <c r="A90" s="49" t="s">
        <v>107</v>
      </c>
      <c r="B90" s="157"/>
      <c r="C90" s="277">
        <f>SUM(C91:C92)</f>
        <v>5367147722</v>
      </c>
      <c r="D90" s="180">
        <f>SUM(D91:D92)</f>
        <v>2969282431</v>
      </c>
      <c r="E90" s="200">
        <f t="shared" si="3"/>
        <v>2397865291</v>
      </c>
      <c r="F90" s="468"/>
      <c r="G90" s="469"/>
      <c r="H90" s="469"/>
      <c r="I90" s="470"/>
    </row>
    <row r="91" spans="1:9" ht="21" customHeight="1">
      <c r="A91" s="36"/>
      <c r="B91" s="154" t="s">
        <v>108</v>
      </c>
      <c r="C91" s="183">
        <f>C89</f>
        <v>5367147722</v>
      </c>
      <c r="D91" s="184">
        <f>D89</f>
        <v>2969282431</v>
      </c>
      <c r="E91" s="202">
        <f t="shared" si="3"/>
        <v>2397865291</v>
      </c>
      <c r="F91" s="458"/>
      <c r="G91" s="436"/>
      <c r="H91" s="436"/>
      <c r="I91" s="437"/>
    </row>
    <row r="92" spans="1:9" ht="21" customHeight="1">
      <c r="A92" s="47"/>
      <c r="B92" s="154" t="s">
        <v>109</v>
      </c>
      <c r="C92" s="183">
        <v>0</v>
      </c>
      <c r="D92" s="184">
        <v>0</v>
      </c>
      <c r="E92" s="202">
        <f t="shared" si="3"/>
        <v>0</v>
      </c>
      <c r="F92" s="458"/>
      <c r="G92" s="436"/>
      <c r="H92" s="436"/>
      <c r="I92" s="437"/>
    </row>
    <row r="93" spans="1:9" ht="19.5" customHeight="1">
      <c r="A93" s="28" t="s">
        <v>110</v>
      </c>
      <c r="B93" s="153"/>
      <c r="C93" s="279">
        <f>SUM(C94:C96)</f>
        <v>0</v>
      </c>
      <c r="D93" s="185">
        <f>SUM(D94:D96)</f>
        <v>0</v>
      </c>
      <c r="E93" s="203">
        <f t="shared" si="3"/>
        <v>0</v>
      </c>
      <c r="F93" s="458"/>
      <c r="G93" s="436"/>
      <c r="H93" s="436"/>
      <c r="I93" s="437"/>
    </row>
    <row r="94" spans="1:9" ht="19.5" customHeight="1">
      <c r="A94" s="36"/>
      <c r="B94" s="154" t="s">
        <v>111</v>
      </c>
      <c r="C94" s="183">
        <v>0</v>
      </c>
      <c r="D94" s="184">
        <v>0</v>
      </c>
      <c r="E94" s="202">
        <f t="shared" si="3"/>
        <v>0</v>
      </c>
      <c r="F94" s="458"/>
      <c r="G94" s="436"/>
      <c r="H94" s="436"/>
      <c r="I94" s="437"/>
    </row>
    <row r="95" spans="1:9" ht="19.5" customHeight="1">
      <c r="A95" s="48"/>
      <c r="B95" s="154" t="s">
        <v>112</v>
      </c>
      <c r="C95" s="183">
        <v>0</v>
      </c>
      <c r="D95" s="184">
        <v>0</v>
      </c>
      <c r="E95" s="202">
        <f t="shared" si="3"/>
        <v>0</v>
      </c>
      <c r="F95" s="458"/>
      <c r="G95" s="436"/>
      <c r="H95" s="436"/>
      <c r="I95" s="437"/>
    </row>
    <row r="96" spans="1:9" ht="19.5" customHeight="1">
      <c r="A96" s="47"/>
      <c r="B96" s="154" t="s">
        <v>113</v>
      </c>
      <c r="C96" s="183">
        <v>0</v>
      </c>
      <c r="D96" s="184">
        <v>0</v>
      </c>
      <c r="E96" s="202">
        <f t="shared" si="3"/>
        <v>0</v>
      </c>
      <c r="F96" s="458"/>
      <c r="G96" s="436"/>
      <c r="H96" s="436"/>
      <c r="I96" s="437"/>
    </row>
    <row r="97" spans="1:9" ht="19.5" customHeight="1">
      <c r="A97" s="52" t="s">
        <v>114</v>
      </c>
      <c r="B97" s="160"/>
      <c r="C97" s="280">
        <f>SUM(C5+C14+C47+C54+C59+C62+C69+C78+C81+C89)</f>
        <v>21622542592</v>
      </c>
      <c r="D97" s="186">
        <f>SUM(D5+D14+D47+D54+D59+D62+D69+D78+D81+D89)</f>
        <v>13551014280</v>
      </c>
      <c r="E97" s="204">
        <f t="shared" si="3"/>
        <v>8071528312</v>
      </c>
      <c r="F97" s="459"/>
      <c r="G97" s="460"/>
      <c r="H97" s="460"/>
      <c r="I97" s="461"/>
    </row>
    <row r="99" spans="3:4" ht="13.5">
      <c r="C99" s="188">
        <f>C90-C93</f>
        <v>5367147722</v>
      </c>
      <c r="D99" s="188">
        <f>D90-D93</f>
        <v>2969282431</v>
      </c>
    </row>
    <row r="100" spans="3:4" ht="13.5">
      <c r="C100" s="188">
        <f>C89-C99</f>
        <v>0</v>
      </c>
      <c r="D100" s="188">
        <f>D89-D99</f>
        <v>0</v>
      </c>
    </row>
  </sheetData>
  <sheetProtection/>
  <mergeCells count="90">
    <mergeCell ref="F31:I31"/>
    <mergeCell ref="F26:I26"/>
    <mergeCell ref="F19:I19"/>
    <mergeCell ref="F27:I27"/>
    <mergeCell ref="F10:I10"/>
    <mergeCell ref="F24:I24"/>
    <mergeCell ref="F23:I23"/>
    <mergeCell ref="F11:I11"/>
    <mergeCell ref="F12:I12"/>
    <mergeCell ref="F20:I20"/>
    <mergeCell ref="F5:I5"/>
    <mergeCell ref="F6:I6"/>
    <mergeCell ref="F15:I15"/>
    <mergeCell ref="F22:I22"/>
    <mergeCell ref="F7:I7"/>
    <mergeCell ref="F8:I8"/>
    <mergeCell ref="F16:I16"/>
    <mergeCell ref="C3:C4"/>
    <mergeCell ref="D3:D4"/>
    <mergeCell ref="E3:E4"/>
    <mergeCell ref="F3:I4"/>
    <mergeCell ref="F37:I37"/>
    <mergeCell ref="F38:I38"/>
    <mergeCell ref="F9:I9"/>
    <mergeCell ref="F17:I17"/>
    <mergeCell ref="F21:I21"/>
    <mergeCell ref="F25:I25"/>
    <mergeCell ref="F29:I29"/>
    <mergeCell ref="F30:I30"/>
    <mergeCell ref="F14:I14"/>
    <mergeCell ref="F13:I13"/>
    <mergeCell ref="F48:I48"/>
    <mergeCell ref="F49:I49"/>
    <mergeCell ref="F39:I39"/>
    <mergeCell ref="F28:I28"/>
    <mergeCell ref="F33:I33"/>
    <mergeCell ref="F34:I34"/>
    <mergeCell ref="F32:I32"/>
    <mergeCell ref="F40:I40"/>
    <mergeCell ref="F47:I47"/>
    <mergeCell ref="F36:I36"/>
    <mergeCell ref="F50:I50"/>
    <mergeCell ref="F55:I55"/>
    <mergeCell ref="F35:I35"/>
    <mergeCell ref="F56:I56"/>
    <mergeCell ref="F59:I59"/>
    <mergeCell ref="F60:I60"/>
    <mergeCell ref="F61:I61"/>
    <mergeCell ref="F51:I51"/>
    <mergeCell ref="F52:I52"/>
    <mergeCell ref="F54:I54"/>
    <mergeCell ref="F58:I58"/>
    <mergeCell ref="F53:I53"/>
    <mergeCell ref="F62:I62"/>
    <mergeCell ref="F57:I57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75:I75"/>
    <mergeCell ref="F76:I76"/>
    <mergeCell ref="F77:I77"/>
    <mergeCell ref="F78:I78"/>
    <mergeCell ref="F79:I79"/>
    <mergeCell ref="F80:I80"/>
    <mergeCell ref="F92:I92"/>
    <mergeCell ref="F81:I81"/>
    <mergeCell ref="F82:I82"/>
    <mergeCell ref="F83:I83"/>
    <mergeCell ref="F84:I84"/>
    <mergeCell ref="F85:I85"/>
    <mergeCell ref="F86:I86"/>
    <mergeCell ref="F93:I93"/>
    <mergeCell ref="F94:I94"/>
    <mergeCell ref="F95:I95"/>
    <mergeCell ref="F96:I96"/>
    <mergeCell ref="F97:I97"/>
    <mergeCell ref="F87:I87"/>
    <mergeCell ref="F88:I88"/>
    <mergeCell ref="F89:I89"/>
    <mergeCell ref="F90:I90"/>
    <mergeCell ref="F91:I91"/>
  </mergeCells>
  <printOptions/>
  <pageMargins left="0.34" right="0.19" top="0.72" bottom="0.49" header="0.63" footer="0.17"/>
  <pageSetup horizontalDpi="600" verticalDpi="600" orientation="portrait" paperSize="8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63"/>
  <sheetViews>
    <sheetView showGridLines="0" zoomScale="90" zoomScaleNormal="90" zoomScalePageLayoutView="0" workbookViewId="0" topLeftCell="A1">
      <selection activeCell="C17" sqref="C17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188" customWidth="1"/>
    <col min="6" max="6" width="12.99609375" style="5" customWidth="1"/>
    <col min="7" max="7" width="11.77734375" style="5" bestFit="1" customWidth="1"/>
    <col min="8" max="8" width="12.3359375" style="5" customWidth="1"/>
    <col min="9" max="9" width="14.664062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을지대학병원장례식장!A1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9.5" customHeight="1">
      <c r="A2" s="403" t="str">
        <f>을지대학병원장례식장!A2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5" ht="19.5" customHeight="1">
      <c r="A3" s="6" t="s">
        <v>365</v>
      </c>
      <c r="B3" s="7"/>
      <c r="C3" s="179"/>
      <c r="D3" s="179"/>
      <c r="E3" s="179"/>
    </row>
    <row r="4" spans="1:9" ht="19.5" customHeight="1">
      <c r="A4" s="8" t="s">
        <v>120</v>
      </c>
      <c r="B4" s="7"/>
      <c r="C4" s="179"/>
      <c r="D4" s="179"/>
      <c r="E4" s="179"/>
      <c r="I4" s="120" t="s">
        <v>337</v>
      </c>
    </row>
    <row r="5" spans="1:9" ht="19.5" customHeight="1">
      <c r="A5" s="9" t="s">
        <v>121</v>
      </c>
      <c r="B5" s="147" t="s">
        <v>122</v>
      </c>
      <c r="C5" s="447" t="s">
        <v>153</v>
      </c>
      <c r="D5" s="449" t="s">
        <v>154</v>
      </c>
      <c r="E5" s="451" t="s">
        <v>0</v>
      </c>
      <c r="F5" s="453" t="s">
        <v>1</v>
      </c>
      <c r="G5" s="413"/>
      <c r="H5" s="413"/>
      <c r="I5" s="414"/>
    </row>
    <row r="6" spans="1:9" ht="19.5" customHeight="1">
      <c r="A6" s="11" t="s">
        <v>2</v>
      </c>
      <c r="B6" s="148" t="s">
        <v>3</v>
      </c>
      <c r="C6" s="448"/>
      <c r="D6" s="450"/>
      <c r="E6" s="452"/>
      <c r="F6" s="454"/>
      <c r="G6" s="415"/>
      <c r="H6" s="415"/>
      <c r="I6" s="416"/>
    </row>
    <row r="7" spans="1:9" ht="19.5" customHeight="1">
      <c r="A7" s="13" t="s">
        <v>148</v>
      </c>
      <c r="B7" s="149"/>
      <c r="C7" s="226">
        <f>SUM(C10)+C8</f>
        <v>22510120</v>
      </c>
      <c r="D7" s="227">
        <f>SUM(D10)+D8</f>
        <v>0</v>
      </c>
      <c r="E7" s="228">
        <f aca="true" t="shared" si="0" ref="E7:E61">C7-D7</f>
        <v>22510120</v>
      </c>
      <c r="F7" s="161"/>
      <c r="G7" s="20"/>
      <c r="H7" s="20"/>
      <c r="I7" s="21"/>
    </row>
    <row r="8" spans="1:9" ht="19.5" customHeight="1">
      <c r="A8" s="22" t="s">
        <v>149</v>
      </c>
      <c r="B8" s="149"/>
      <c r="C8" s="229">
        <f>SUM(C9)</f>
        <v>0</v>
      </c>
      <c r="D8" s="230">
        <f>SUM(D9)</f>
        <v>0</v>
      </c>
      <c r="E8" s="231">
        <f t="shared" si="0"/>
        <v>0</v>
      </c>
      <c r="F8" s="161"/>
      <c r="G8" s="20"/>
      <c r="H8" s="20"/>
      <c r="I8" s="21"/>
    </row>
    <row r="9" spans="1:9" ht="19.5" customHeight="1">
      <c r="A9" s="13"/>
      <c r="B9" s="150" t="s">
        <v>170</v>
      </c>
      <c r="C9" s="229">
        <f>금산빌딩!C9+을지재단빌딩!C9+을지병원영안실!C9+을지대학병원장례식장!C9+일현미술관!C9</f>
        <v>0</v>
      </c>
      <c r="D9" s="230">
        <f>금산빌딩!D9+을지재단빌딩!D9+을지병원영안실!D9+을지대학병원장례식장!D9+일현미술관!D9</f>
        <v>0</v>
      </c>
      <c r="E9" s="231">
        <f t="shared" si="0"/>
        <v>0</v>
      </c>
      <c r="F9" s="161"/>
      <c r="G9" s="20"/>
      <c r="H9" s="20"/>
      <c r="I9" s="21"/>
    </row>
    <row r="10" spans="1:9" ht="19.5" customHeight="1">
      <c r="A10" s="24" t="s">
        <v>123</v>
      </c>
      <c r="B10" s="151"/>
      <c r="C10" s="232">
        <f>SUM(C11:C12)</f>
        <v>22510120</v>
      </c>
      <c r="D10" s="233">
        <f>SUM(D11:D12)</f>
        <v>0</v>
      </c>
      <c r="E10" s="234">
        <f t="shared" si="0"/>
        <v>22510120</v>
      </c>
      <c r="F10" s="161"/>
      <c r="G10" s="20"/>
      <c r="H10" s="20"/>
      <c r="I10" s="21"/>
    </row>
    <row r="11" spans="1:9" ht="24.75" customHeight="1">
      <c r="A11" s="26"/>
      <c r="B11" s="152" t="s">
        <v>124</v>
      </c>
      <c r="C11" s="229">
        <v>22510120</v>
      </c>
      <c r="D11" s="230">
        <f>금산빌딩!D11+을지재단빌딩!D11+을지병원영안실!D11+을지대학병원장례식장!D11+일현미술관!D11</f>
        <v>0</v>
      </c>
      <c r="E11" s="234">
        <f t="shared" si="0"/>
        <v>22510120</v>
      </c>
      <c r="F11" s="440" t="s">
        <v>316</v>
      </c>
      <c r="G11" s="424"/>
      <c r="H11" s="424"/>
      <c r="I11" s="425"/>
    </row>
    <row r="12" spans="1:9" ht="19.5" customHeight="1">
      <c r="A12" s="27"/>
      <c r="B12" s="152" t="s">
        <v>125</v>
      </c>
      <c r="C12" s="229">
        <f>금산빌딩!C12+을지재단빌딩!C12+을지병원영안실!C12+을지대학병원장례식장!C12+일현미술관!C12</f>
        <v>0</v>
      </c>
      <c r="D12" s="230">
        <f>금산빌딩!D12+을지재단빌딩!D12+을지병원영안실!D12+을지대학병원장례식장!D12+일현미술관!D12</f>
        <v>0</v>
      </c>
      <c r="E12" s="234">
        <f t="shared" si="0"/>
        <v>0</v>
      </c>
      <c r="F12" s="161" t="s">
        <v>41</v>
      </c>
      <c r="G12" s="20"/>
      <c r="H12" s="20"/>
      <c r="I12" s="21" t="s">
        <v>41</v>
      </c>
    </row>
    <row r="13" spans="1:9" ht="18.75" customHeight="1">
      <c r="A13" s="28" t="s">
        <v>4</v>
      </c>
      <c r="B13" s="153"/>
      <c r="C13" s="235">
        <f>C14+C16+C18</f>
        <v>6831281666</v>
      </c>
      <c r="D13" s="236">
        <f>D14+D16+D18</f>
        <v>7488737680</v>
      </c>
      <c r="E13" s="237">
        <f t="shared" si="0"/>
        <v>-657456014</v>
      </c>
      <c r="F13" s="32"/>
      <c r="G13" s="32"/>
      <c r="H13" s="32"/>
      <c r="I13" s="33"/>
    </row>
    <row r="14" spans="1:9" ht="18.75" customHeight="1">
      <c r="A14" s="34" t="s">
        <v>5</v>
      </c>
      <c r="B14" s="154"/>
      <c r="C14" s="232">
        <f>SUM(C15)</f>
        <v>345852462</v>
      </c>
      <c r="D14" s="233">
        <f>SUM(D15)</f>
        <v>329595540</v>
      </c>
      <c r="E14" s="234">
        <f t="shared" si="0"/>
        <v>16256922</v>
      </c>
      <c r="F14" s="32"/>
      <c r="G14" s="32"/>
      <c r="H14" s="32"/>
      <c r="I14" s="33"/>
    </row>
    <row r="15" spans="1:9" ht="27.75" customHeight="1">
      <c r="A15" s="34"/>
      <c r="B15" s="154" t="s">
        <v>6</v>
      </c>
      <c r="C15" s="229">
        <v>345852462</v>
      </c>
      <c r="D15" s="230">
        <v>329595540</v>
      </c>
      <c r="E15" s="234">
        <f t="shared" si="0"/>
        <v>16256922</v>
      </c>
      <c r="F15" s="471" t="s">
        <v>338</v>
      </c>
      <c r="G15" s="418"/>
      <c r="H15" s="418"/>
      <c r="I15" s="419"/>
    </row>
    <row r="16" spans="1:9" ht="18.75" customHeight="1">
      <c r="A16" s="34" t="s">
        <v>152</v>
      </c>
      <c r="B16" s="154"/>
      <c r="C16" s="232">
        <f>SUM(C17)</f>
        <v>818441420</v>
      </c>
      <c r="D16" s="233">
        <f>SUM(D17)</f>
        <v>54940000</v>
      </c>
      <c r="E16" s="234">
        <f t="shared" si="0"/>
        <v>763501420</v>
      </c>
      <c r="F16" s="32"/>
      <c r="G16" s="32"/>
      <c r="H16" s="32"/>
      <c r="I16" s="33"/>
    </row>
    <row r="17" spans="1:9" ht="40.5" customHeight="1">
      <c r="A17" s="115"/>
      <c r="B17" s="155" t="s">
        <v>8</v>
      </c>
      <c r="C17" s="229">
        <f>780649140+37792280</f>
        <v>818441420</v>
      </c>
      <c r="D17" s="230">
        <f>30940000+24000000</f>
        <v>54940000</v>
      </c>
      <c r="E17" s="231">
        <f t="shared" si="0"/>
        <v>763501420</v>
      </c>
      <c r="F17" s="418" t="s">
        <v>339</v>
      </c>
      <c r="G17" s="418"/>
      <c r="H17" s="418"/>
      <c r="I17" s="419"/>
    </row>
    <row r="18" spans="1:9" ht="18.75" customHeight="1">
      <c r="A18" s="34" t="s">
        <v>9</v>
      </c>
      <c r="B18" s="154"/>
      <c r="C18" s="232">
        <f>SUM(C19:C24)</f>
        <v>5666987784</v>
      </c>
      <c r="D18" s="233">
        <f>SUM(D19:D24)</f>
        <v>7104202140</v>
      </c>
      <c r="E18" s="234">
        <f t="shared" si="0"/>
        <v>-1437214356</v>
      </c>
      <c r="F18" s="32"/>
      <c r="G18" s="32"/>
      <c r="H18" s="32"/>
      <c r="I18" s="33"/>
    </row>
    <row r="19" spans="1:9" ht="18.75" customHeight="1">
      <c r="A19" s="36"/>
      <c r="B19" s="154" t="s">
        <v>10</v>
      </c>
      <c r="C19" s="229">
        <v>1234186205</v>
      </c>
      <c r="D19" s="230">
        <v>1207200000</v>
      </c>
      <c r="E19" s="234">
        <f t="shared" si="0"/>
        <v>26986205</v>
      </c>
      <c r="F19" s="176" t="s">
        <v>332</v>
      </c>
      <c r="G19" s="250">
        <v>102848850</v>
      </c>
      <c r="H19" s="32">
        <v>12</v>
      </c>
      <c r="I19" s="253">
        <f>G19*H19+5</f>
        <v>1234186205</v>
      </c>
    </row>
    <row r="20" spans="1:9" ht="18.75" customHeight="1">
      <c r="A20" s="48"/>
      <c r="B20" s="154" t="s">
        <v>157</v>
      </c>
      <c r="C20" s="229">
        <v>2412027000</v>
      </c>
      <c r="D20" s="230">
        <v>2741304000</v>
      </c>
      <c r="E20" s="234">
        <f t="shared" si="0"/>
        <v>-329277000</v>
      </c>
      <c r="F20" s="78" t="s">
        <v>319</v>
      </c>
      <c r="G20" s="251">
        <v>201002250</v>
      </c>
      <c r="H20" s="224">
        <v>12</v>
      </c>
      <c r="I20" s="253">
        <f>G20*H20</f>
        <v>2412027000</v>
      </c>
    </row>
    <row r="21" spans="1:9" ht="18.75" customHeight="1">
      <c r="A21" s="48"/>
      <c r="B21" s="154" t="s">
        <v>126</v>
      </c>
      <c r="C21" s="229">
        <v>1039344765</v>
      </c>
      <c r="D21" s="230">
        <v>1209810000</v>
      </c>
      <c r="E21" s="234">
        <f t="shared" si="0"/>
        <v>-170465235</v>
      </c>
      <c r="F21" s="78" t="s">
        <v>319</v>
      </c>
      <c r="G21" s="251">
        <v>86612064</v>
      </c>
      <c r="H21" s="224">
        <v>12</v>
      </c>
      <c r="I21" s="253">
        <f>G21*H21-3</f>
        <v>1039344765</v>
      </c>
    </row>
    <row r="22" spans="1:9" ht="19.5" customHeight="1">
      <c r="A22" s="89"/>
      <c r="B22" s="154" t="s">
        <v>158</v>
      </c>
      <c r="C22" s="229">
        <v>0</v>
      </c>
      <c r="D22" s="230">
        <v>0</v>
      </c>
      <c r="E22" s="231">
        <f t="shared" si="0"/>
        <v>0</v>
      </c>
      <c r="F22" s="162"/>
      <c r="G22" s="252"/>
      <c r="H22" s="71"/>
      <c r="I22" s="254"/>
    </row>
    <row r="23" spans="1:9" ht="19.5" customHeight="1">
      <c r="A23" s="90"/>
      <c r="B23" s="154" t="s">
        <v>159</v>
      </c>
      <c r="C23" s="229">
        <v>741858414</v>
      </c>
      <c r="D23" s="230">
        <v>1624780140</v>
      </c>
      <c r="E23" s="234">
        <f t="shared" si="0"/>
        <v>-882921726</v>
      </c>
      <c r="F23" s="162" t="s">
        <v>333</v>
      </c>
      <c r="G23" s="251">
        <v>61821535</v>
      </c>
      <c r="H23" s="224">
        <v>12</v>
      </c>
      <c r="I23" s="255">
        <f>G23*H23-6</f>
        <v>741858414</v>
      </c>
    </row>
    <row r="24" spans="1:9" ht="19.5" customHeight="1">
      <c r="A24" s="27"/>
      <c r="B24" s="154" t="s">
        <v>160</v>
      </c>
      <c r="C24" s="229">
        <v>239571400</v>
      </c>
      <c r="D24" s="230">
        <v>321108000</v>
      </c>
      <c r="E24" s="234">
        <f t="shared" si="0"/>
        <v>-81536600</v>
      </c>
      <c r="F24" s="162" t="s">
        <v>340</v>
      </c>
      <c r="G24" s="75"/>
      <c r="H24" s="75"/>
      <c r="I24" s="76"/>
    </row>
    <row r="25" spans="1:9" ht="18.75" customHeight="1">
      <c r="A25" s="100" t="s">
        <v>11</v>
      </c>
      <c r="B25" s="156"/>
      <c r="C25" s="238">
        <f>SUM(C26+C29)</f>
        <v>0</v>
      </c>
      <c r="D25" s="239">
        <f>SUM(D26+D29)</f>
        <v>0</v>
      </c>
      <c r="E25" s="240">
        <f t="shared" si="0"/>
        <v>0</v>
      </c>
      <c r="F25" s="41"/>
      <c r="G25" s="41"/>
      <c r="H25" s="41"/>
      <c r="I25" s="42"/>
    </row>
    <row r="26" spans="1:9" ht="18.75" customHeight="1">
      <c r="A26" s="47" t="s">
        <v>12</v>
      </c>
      <c r="B26" s="155"/>
      <c r="C26" s="229">
        <f>SUM(C27:C28)</f>
        <v>0</v>
      </c>
      <c r="D26" s="230">
        <f>SUM(D27:D28)</f>
        <v>0</v>
      </c>
      <c r="E26" s="231">
        <f t="shared" si="0"/>
        <v>0</v>
      </c>
      <c r="F26" s="45"/>
      <c r="G26" s="45"/>
      <c r="H26" s="45"/>
      <c r="I26" s="46"/>
    </row>
    <row r="27" spans="1:9" ht="18.75" customHeight="1">
      <c r="A27" s="36"/>
      <c r="B27" s="154" t="s">
        <v>13</v>
      </c>
      <c r="C27" s="232">
        <f>금산빌딩!C27+을지재단빌딩!C27+을지병원영안실!C27+을지대학병원장례식장!C27+일현미술관!C27+강남을지병원!C27</f>
        <v>0</v>
      </c>
      <c r="D27" s="233">
        <f>금산빌딩!D27+을지재단빌딩!D27+을지병원영안실!D27+을지대학병원장례식장!D27+일현미술관!D27</f>
        <v>0</v>
      </c>
      <c r="E27" s="234">
        <f t="shared" si="0"/>
        <v>0</v>
      </c>
      <c r="F27" s="32"/>
      <c r="G27" s="32"/>
      <c r="H27" s="32"/>
      <c r="I27" s="33"/>
    </row>
    <row r="28" spans="1:9" ht="18.75" customHeight="1">
      <c r="A28" s="47"/>
      <c r="B28" s="155" t="s">
        <v>14</v>
      </c>
      <c r="C28" s="232">
        <f>금산빌딩!C28+을지재단빌딩!C28+을지병원영안실!C28+을지대학병원장례식장!C28+일현미술관!C28+강남을지병원!C28</f>
        <v>0</v>
      </c>
      <c r="D28" s="230">
        <f>금산빌딩!D28+을지재단빌딩!D28+을지병원영안실!D28+을지대학병원장례식장!D28+일현미술관!D28</f>
        <v>0</v>
      </c>
      <c r="E28" s="231">
        <f t="shared" si="0"/>
        <v>0</v>
      </c>
      <c r="F28" s="45" t="s">
        <v>7</v>
      </c>
      <c r="G28" s="45"/>
      <c r="H28" s="45"/>
      <c r="I28" s="46"/>
    </row>
    <row r="29" spans="1:9" ht="19.5" customHeight="1">
      <c r="A29" s="34" t="s">
        <v>15</v>
      </c>
      <c r="B29" s="154"/>
      <c r="C29" s="232">
        <f>SUM(C30:C32)</f>
        <v>0</v>
      </c>
      <c r="D29" s="233">
        <f>SUM(D30:D32)</f>
        <v>0</v>
      </c>
      <c r="E29" s="234">
        <f t="shared" si="0"/>
        <v>0</v>
      </c>
      <c r="F29" s="32"/>
      <c r="G29" s="32"/>
      <c r="H29" s="32"/>
      <c r="I29" s="33"/>
    </row>
    <row r="30" spans="1:9" ht="19.5" customHeight="1">
      <c r="A30" s="36"/>
      <c r="B30" s="154" t="s">
        <v>16</v>
      </c>
      <c r="C30" s="232">
        <f>금산빌딩!C30+을지재단빌딩!C30+을지병원영안실!C30+을지대학병원장례식장!C30+일현미술관!C30+강남을지병원!C30</f>
        <v>0</v>
      </c>
      <c r="D30" s="233">
        <f>금산빌딩!D30+을지재단빌딩!D30+을지병원영안실!D30+을지대학병원장례식장!D30+일현미술관!D30</f>
        <v>0</v>
      </c>
      <c r="E30" s="234">
        <f t="shared" si="0"/>
        <v>0</v>
      </c>
      <c r="F30" s="32"/>
      <c r="G30" s="32"/>
      <c r="H30" s="32"/>
      <c r="I30" s="33"/>
    </row>
    <row r="31" spans="1:9" ht="19.5" customHeight="1">
      <c r="A31" s="48"/>
      <c r="B31" s="154" t="s">
        <v>17</v>
      </c>
      <c r="C31" s="232">
        <v>0</v>
      </c>
      <c r="D31" s="233">
        <f>금산빌딩!D31+을지재단빌딩!D31+을지병원영안실!D31+을지대학병원장례식장!D31+일현미술관!D31</f>
        <v>0</v>
      </c>
      <c r="E31" s="234">
        <f t="shared" si="0"/>
        <v>0</v>
      </c>
      <c r="F31" s="32"/>
      <c r="G31" s="32"/>
      <c r="H31" s="32"/>
      <c r="I31" s="33"/>
    </row>
    <row r="32" spans="1:9" ht="19.5" customHeight="1">
      <c r="A32" s="47"/>
      <c r="B32" s="154" t="s">
        <v>18</v>
      </c>
      <c r="C32" s="232">
        <f>금산빌딩!C32+을지재단빌딩!C32+을지병원영안실!C32+을지대학병원장례식장!C32+일현미술관!C32+강남을지병원!C32</f>
        <v>0</v>
      </c>
      <c r="D32" s="233">
        <f>금산빌딩!D32+을지재단빌딩!D32+을지병원영안실!D32+을지대학병원장례식장!D32+일현미술관!D32</f>
        <v>0</v>
      </c>
      <c r="E32" s="234">
        <f t="shared" si="0"/>
        <v>0</v>
      </c>
      <c r="F32" s="163"/>
      <c r="G32" s="32"/>
      <c r="H32" s="32"/>
      <c r="I32" s="51"/>
    </row>
    <row r="33" spans="1:9" ht="19.5" customHeight="1">
      <c r="A33" s="28" t="s">
        <v>19</v>
      </c>
      <c r="B33" s="153"/>
      <c r="C33" s="235">
        <f>SUM(C34)</f>
        <v>5492513870</v>
      </c>
      <c r="D33" s="236">
        <f>SUM(D34)</f>
        <v>0</v>
      </c>
      <c r="E33" s="237">
        <f t="shared" si="0"/>
        <v>5492513870</v>
      </c>
      <c r="F33" s="32"/>
      <c r="G33" s="32"/>
      <c r="H33" s="32"/>
      <c r="I33" s="33"/>
    </row>
    <row r="34" spans="1:9" ht="19.5" customHeight="1">
      <c r="A34" s="34" t="s">
        <v>20</v>
      </c>
      <c r="B34" s="154"/>
      <c r="C34" s="232">
        <f>SUM(C35:C39)</f>
        <v>5492513870</v>
      </c>
      <c r="D34" s="233">
        <f>SUM(D35:D39)</f>
        <v>0</v>
      </c>
      <c r="E34" s="234">
        <f t="shared" si="0"/>
        <v>5492513870</v>
      </c>
      <c r="F34" s="32"/>
      <c r="G34" s="32"/>
      <c r="H34" s="32"/>
      <c r="I34" s="33"/>
    </row>
    <row r="35" spans="1:9" ht="19.5" customHeight="1">
      <c r="A35" s="36"/>
      <c r="B35" s="154" t="s">
        <v>21</v>
      </c>
      <c r="C35" s="232">
        <f>금산빌딩!C35+을지재단빌딩!C35+을지병원영안실!C35+을지대학병원장례식장!C35+일현미술관!C35+강남을지병원!C35</f>
        <v>3641516650</v>
      </c>
      <c r="D35" s="233">
        <f>금산빌딩!D35+을지재단빌딩!D35+을지병원영안실!D35+을지대학병원장례식장!D35+일현미술관!D35</f>
        <v>0</v>
      </c>
      <c r="E35" s="234">
        <f t="shared" si="0"/>
        <v>3641516650</v>
      </c>
      <c r="F35" s="32"/>
      <c r="G35" s="32"/>
      <c r="H35" s="32"/>
      <c r="I35" s="33"/>
    </row>
    <row r="36" spans="1:9" ht="19.5" customHeight="1">
      <c r="A36" s="48"/>
      <c r="B36" s="154" t="s">
        <v>22</v>
      </c>
      <c r="C36" s="232">
        <f>금산빌딩!C36+을지재단빌딩!C36+을지병원영안실!C36+을지대학병원장례식장!C36+일현미술관!C36+강남을지병원!C36</f>
        <v>1850997220</v>
      </c>
      <c r="D36" s="233">
        <f>금산빌딩!D36+을지재단빌딩!D36+을지병원영안실!D36+을지대학병원장례식장!D36+일현미술관!D36</f>
        <v>0</v>
      </c>
      <c r="E36" s="234">
        <f t="shared" si="0"/>
        <v>1850997220</v>
      </c>
      <c r="F36" s="32" t="s">
        <v>330</v>
      </c>
      <c r="G36" s="32"/>
      <c r="H36" s="32"/>
      <c r="I36" s="33"/>
    </row>
    <row r="37" spans="1:9" ht="19.5" customHeight="1">
      <c r="A37" s="48"/>
      <c r="B37" s="154" t="s">
        <v>23</v>
      </c>
      <c r="C37" s="232">
        <f>금산빌딩!C37+을지재단빌딩!C37+을지병원영안실!C37+을지대학병원장례식장!C37+일현미술관!C37+강남을지병원!C37</f>
        <v>0</v>
      </c>
      <c r="D37" s="233">
        <f>금산빌딩!D37+을지재단빌딩!D37+을지병원영안실!D37+을지대학병원장례식장!D37+일현미술관!D37</f>
        <v>0</v>
      </c>
      <c r="E37" s="234">
        <f t="shared" si="0"/>
        <v>0</v>
      </c>
      <c r="F37" s="32"/>
      <c r="G37" s="32"/>
      <c r="H37" s="32"/>
      <c r="I37" s="33"/>
    </row>
    <row r="38" spans="1:9" ht="19.5" customHeight="1">
      <c r="A38" s="48"/>
      <c r="B38" s="155" t="s">
        <v>24</v>
      </c>
      <c r="C38" s="232">
        <f>금산빌딩!C38+을지재단빌딩!C38+을지병원영안실!C38+을지대학병원장례식장!C38+일현미술관!C38+강남을지병원!C38</f>
        <v>0</v>
      </c>
      <c r="D38" s="230">
        <f>금산빌딩!D38+을지재단빌딩!D38+을지병원영안실!D38+을지대학병원장례식장!D38+일현미술관!D38</f>
        <v>0</v>
      </c>
      <c r="E38" s="231">
        <f t="shared" si="0"/>
        <v>0</v>
      </c>
      <c r="F38" s="45"/>
      <c r="G38" s="45"/>
      <c r="H38" s="45"/>
      <c r="I38" s="46"/>
    </row>
    <row r="39" spans="1:9" ht="19.5" customHeight="1">
      <c r="A39" s="47"/>
      <c r="B39" s="154" t="s">
        <v>25</v>
      </c>
      <c r="C39" s="232">
        <f>금산빌딩!C39+을지재단빌딩!C39+을지병원영안실!C39+을지대학병원장례식장!C39+일현미술관!C39+강남을지병원!C39</f>
        <v>0</v>
      </c>
      <c r="D39" s="233">
        <f>금산빌딩!D39+을지재단빌딩!D39+을지병원영안실!D39+을지대학병원장례식장!D39+일현미술관!D39</f>
        <v>0</v>
      </c>
      <c r="E39" s="234">
        <f t="shared" si="0"/>
        <v>0</v>
      </c>
      <c r="F39" s="32"/>
      <c r="G39" s="32"/>
      <c r="H39" s="32"/>
      <c r="I39" s="33"/>
    </row>
    <row r="40" spans="1:9" ht="19.5" customHeight="1">
      <c r="A40" s="49" t="s">
        <v>26</v>
      </c>
      <c r="B40" s="155"/>
      <c r="C40" s="226">
        <f>SUM(C41)</f>
        <v>0</v>
      </c>
      <c r="D40" s="227">
        <f>SUM(D41)</f>
        <v>0</v>
      </c>
      <c r="E40" s="228">
        <f t="shared" si="0"/>
        <v>0</v>
      </c>
      <c r="F40" s="45"/>
      <c r="G40" s="45"/>
      <c r="H40" s="45"/>
      <c r="I40" s="46"/>
    </row>
    <row r="41" spans="1:9" ht="19.5" customHeight="1">
      <c r="A41" s="34" t="s">
        <v>27</v>
      </c>
      <c r="B41" s="154"/>
      <c r="C41" s="232">
        <f>SUM(C42)</f>
        <v>0</v>
      </c>
      <c r="D41" s="233">
        <f>SUM(D42)</f>
        <v>0</v>
      </c>
      <c r="E41" s="234">
        <f t="shared" si="0"/>
        <v>0</v>
      </c>
      <c r="F41" s="32"/>
      <c r="G41" s="32"/>
      <c r="H41" s="32"/>
      <c r="I41" s="33"/>
    </row>
    <row r="42" spans="1:9" ht="19.5" customHeight="1">
      <c r="A42" s="36"/>
      <c r="B42" s="154" t="s">
        <v>28</v>
      </c>
      <c r="C42" s="232">
        <f>금산빌딩!C42+을지재단빌딩!C42+을지병원영안실!C42+을지대학병원장례식장!C42+일현미술관!C42+강남을지병원!C42</f>
        <v>0</v>
      </c>
      <c r="D42" s="233">
        <f>금산빌딩!D42+을지재단빌딩!D42+을지병원영안실!D42+을지대학병원장례식장!D42+일현미술관!D42</f>
        <v>0</v>
      </c>
      <c r="E42" s="234">
        <f t="shared" si="0"/>
        <v>0</v>
      </c>
      <c r="F42" s="32"/>
      <c r="G42" s="32"/>
      <c r="H42" s="32"/>
      <c r="I42" s="33"/>
    </row>
    <row r="43" spans="1:9" ht="21" customHeight="1">
      <c r="A43" s="28" t="s">
        <v>29</v>
      </c>
      <c r="B43" s="153"/>
      <c r="C43" s="235">
        <f>SUM(C44+C47)</f>
        <v>129500000</v>
      </c>
      <c r="D43" s="236">
        <f>SUM(D44+D47)</f>
        <v>180000000</v>
      </c>
      <c r="E43" s="237">
        <f t="shared" si="0"/>
        <v>-50500000</v>
      </c>
      <c r="F43" s="32"/>
      <c r="G43" s="32"/>
      <c r="H43" s="32"/>
      <c r="I43" s="33"/>
    </row>
    <row r="44" spans="1:9" ht="21" customHeight="1">
      <c r="A44" s="34" t="s">
        <v>30</v>
      </c>
      <c r="B44" s="154"/>
      <c r="C44" s="232">
        <f>SUM(C45:C46)</f>
        <v>0</v>
      </c>
      <c r="D44" s="233">
        <f>SUM(D45:D46)</f>
        <v>0</v>
      </c>
      <c r="E44" s="234">
        <f t="shared" si="0"/>
        <v>0</v>
      </c>
      <c r="F44" s="32"/>
      <c r="G44" s="32"/>
      <c r="H44" s="32"/>
      <c r="I44" s="33"/>
    </row>
    <row r="45" spans="1:9" ht="21" customHeight="1">
      <c r="A45" s="36"/>
      <c r="B45" s="154" t="s">
        <v>31</v>
      </c>
      <c r="C45" s="232">
        <f>금산빌딩!C45+을지재단빌딩!C45+을지병원영안실!C45+을지대학병원장례식장!C45+일현미술관!C45+강남을지병원!C45</f>
        <v>0</v>
      </c>
      <c r="D45" s="233">
        <f>금산빌딩!D45+을지재단빌딩!D45+을지병원영안실!D45+을지대학병원장례식장!D45+일현미술관!D45</f>
        <v>0</v>
      </c>
      <c r="E45" s="234">
        <f t="shared" si="0"/>
        <v>0</v>
      </c>
      <c r="F45" s="32"/>
      <c r="G45" s="32"/>
      <c r="H45" s="32"/>
      <c r="I45" s="33"/>
    </row>
    <row r="46" spans="1:9" ht="21" customHeight="1">
      <c r="A46" s="37"/>
      <c r="B46" s="156" t="s">
        <v>32</v>
      </c>
      <c r="C46" s="241">
        <f>금산빌딩!C46+을지재단빌딩!C46+을지병원영안실!C46+을지대학병원장례식장!C46+일현미술관!C46+강남을지병원!C46</f>
        <v>0</v>
      </c>
      <c r="D46" s="242">
        <f>금산빌딩!D46+을지재단빌딩!D46+을지병원영안실!D46+을지대학병원장례식장!D46+일현미술관!D46</f>
        <v>0</v>
      </c>
      <c r="E46" s="243">
        <f t="shared" si="0"/>
        <v>0</v>
      </c>
      <c r="F46" s="41" t="s">
        <v>7</v>
      </c>
      <c r="G46" s="41"/>
      <c r="H46" s="41"/>
      <c r="I46" s="42"/>
    </row>
    <row r="47" spans="1:9" ht="21" customHeight="1">
      <c r="A47" s="47" t="s">
        <v>33</v>
      </c>
      <c r="B47" s="155"/>
      <c r="C47" s="229">
        <f>SUM(C48:C49)</f>
        <v>129500000</v>
      </c>
      <c r="D47" s="230">
        <f>SUM(D48:D49)</f>
        <v>180000000</v>
      </c>
      <c r="E47" s="231">
        <f t="shared" si="0"/>
        <v>-50500000</v>
      </c>
      <c r="F47" s="45"/>
      <c r="G47" s="45"/>
      <c r="H47" s="45"/>
      <c r="I47" s="46"/>
    </row>
    <row r="48" spans="1:9" ht="21" customHeight="1">
      <c r="A48" s="36"/>
      <c r="B48" s="154" t="s">
        <v>34</v>
      </c>
      <c r="C48" s="232">
        <v>129500000</v>
      </c>
      <c r="D48" s="233">
        <v>180000000</v>
      </c>
      <c r="E48" s="234">
        <f t="shared" si="0"/>
        <v>-50500000</v>
      </c>
      <c r="F48" s="458" t="s">
        <v>317</v>
      </c>
      <c r="G48" s="436"/>
      <c r="H48" s="436"/>
      <c r="I48" s="437"/>
    </row>
    <row r="49" spans="1:9" ht="21" customHeight="1">
      <c r="A49" s="47"/>
      <c r="B49" s="154" t="s">
        <v>35</v>
      </c>
      <c r="C49" s="232">
        <f>금산빌딩!C49+을지재단빌딩!C49+을지병원영안실!C49+을지대학병원장례식장!C49+일현미술관!C49+강남을지병원!C49</f>
        <v>0</v>
      </c>
      <c r="D49" s="233">
        <f>금산빌딩!D49+을지재단빌딩!D49+을지병원영안실!D49+을지대학병원장례식장!D49+일현미술관!D49</f>
        <v>0</v>
      </c>
      <c r="E49" s="234">
        <f t="shared" si="0"/>
        <v>0</v>
      </c>
      <c r="F49" s="32" t="s">
        <v>7</v>
      </c>
      <c r="G49" s="32"/>
      <c r="H49" s="32"/>
      <c r="I49" s="33"/>
    </row>
    <row r="50" spans="1:9" ht="21" customHeight="1">
      <c r="A50" s="49" t="s">
        <v>36</v>
      </c>
      <c r="B50" s="157"/>
      <c r="C50" s="226">
        <f>SUM(C51)</f>
        <v>1674158035</v>
      </c>
      <c r="D50" s="227">
        <f>SUM(D51)</f>
        <v>2070000000</v>
      </c>
      <c r="E50" s="228">
        <f t="shared" si="0"/>
        <v>-395841965</v>
      </c>
      <c r="F50" s="45"/>
      <c r="G50" s="45"/>
      <c r="H50" s="45"/>
      <c r="I50" s="46"/>
    </row>
    <row r="51" spans="1:9" ht="21" customHeight="1">
      <c r="A51" s="34" t="s">
        <v>145</v>
      </c>
      <c r="B51" s="154"/>
      <c r="C51" s="232">
        <f>SUM(C52)</f>
        <v>1674158035</v>
      </c>
      <c r="D51" s="233">
        <f>SUM(D52)</f>
        <v>2070000000</v>
      </c>
      <c r="E51" s="234">
        <f t="shared" si="0"/>
        <v>-395841965</v>
      </c>
      <c r="F51" s="32"/>
      <c r="G51" s="32"/>
      <c r="H51" s="32"/>
      <c r="I51" s="33"/>
    </row>
    <row r="52" spans="1:9" ht="29.25" customHeight="1">
      <c r="A52" s="36"/>
      <c r="B52" s="158" t="s">
        <v>146</v>
      </c>
      <c r="C52" s="244">
        <v>1674158035</v>
      </c>
      <c r="D52" s="245">
        <v>2070000000</v>
      </c>
      <c r="E52" s="246">
        <f t="shared" si="0"/>
        <v>-395841965</v>
      </c>
      <c r="F52" s="474" t="s">
        <v>341</v>
      </c>
      <c r="G52" s="427"/>
      <c r="H52" s="427"/>
      <c r="I52" s="428"/>
    </row>
    <row r="53" spans="1:9" ht="21" customHeight="1">
      <c r="A53" s="83" t="s">
        <v>37</v>
      </c>
      <c r="B53" s="159"/>
      <c r="C53" s="247">
        <v>11380246959</v>
      </c>
      <c r="D53" s="248">
        <v>9667023152</v>
      </c>
      <c r="E53" s="249">
        <f t="shared" si="0"/>
        <v>1713223807</v>
      </c>
      <c r="F53" s="164" t="s">
        <v>155</v>
      </c>
      <c r="G53" s="256">
        <f>C53</f>
        <v>11380246959</v>
      </c>
      <c r="H53" s="87"/>
      <c r="I53" s="88"/>
    </row>
    <row r="54" spans="1:9" ht="21" customHeight="1">
      <c r="A54" s="49" t="s">
        <v>269</v>
      </c>
      <c r="B54" s="157"/>
      <c r="C54" s="226">
        <f>SUM(C55:C56)</f>
        <v>11705995797</v>
      </c>
      <c r="D54" s="227">
        <f>SUM(D55:D56)</f>
        <v>9667023152</v>
      </c>
      <c r="E54" s="228">
        <f t="shared" si="0"/>
        <v>2038972645</v>
      </c>
      <c r="F54" s="45"/>
      <c r="G54" s="45"/>
      <c r="H54" s="45"/>
      <c r="I54" s="46"/>
    </row>
    <row r="55" spans="1:9" ht="21" customHeight="1">
      <c r="A55" s="36"/>
      <c r="B55" s="154" t="s">
        <v>108</v>
      </c>
      <c r="C55" s="232">
        <v>11180181713</v>
      </c>
      <c r="D55" s="233">
        <v>9667023152</v>
      </c>
      <c r="E55" s="234">
        <f t="shared" si="0"/>
        <v>1513158561</v>
      </c>
      <c r="F55" s="32"/>
      <c r="G55" s="32"/>
      <c r="H55" s="32"/>
      <c r="I55" s="33"/>
    </row>
    <row r="56" spans="1:9" ht="21" customHeight="1">
      <c r="A56" s="47"/>
      <c r="B56" s="154" t="s">
        <v>109</v>
      </c>
      <c r="C56" s="232">
        <v>525814084</v>
      </c>
      <c r="D56" s="233">
        <v>0</v>
      </c>
      <c r="E56" s="234">
        <f t="shared" si="0"/>
        <v>525814084</v>
      </c>
      <c r="F56" s="32"/>
      <c r="G56" s="32"/>
      <c r="H56" s="32"/>
      <c r="I56" s="33"/>
    </row>
    <row r="57" spans="1:9" ht="19.5" customHeight="1">
      <c r="A57" s="28" t="s">
        <v>270</v>
      </c>
      <c r="B57" s="153"/>
      <c r="C57" s="235">
        <f>SUM(C58:C60)</f>
        <v>325748838</v>
      </c>
      <c r="D57" s="236">
        <f>SUM(D58:D60)</f>
        <v>0</v>
      </c>
      <c r="E57" s="237">
        <f t="shared" si="0"/>
        <v>325748838</v>
      </c>
      <c r="F57" s="32"/>
      <c r="G57" s="32"/>
      <c r="H57" s="32"/>
      <c r="I57" s="33"/>
    </row>
    <row r="58" spans="1:9" ht="19.5" customHeight="1">
      <c r="A58" s="36"/>
      <c r="B58" s="154" t="s">
        <v>111</v>
      </c>
      <c r="C58" s="232">
        <v>117933817</v>
      </c>
      <c r="D58" s="233">
        <v>0</v>
      </c>
      <c r="E58" s="234">
        <f t="shared" si="0"/>
        <v>117933817</v>
      </c>
      <c r="F58" s="32"/>
      <c r="G58" s="32"/>
      <c r="H58" s="32"/>
      <c r="I58" s="33"/>
    </row>
    <row r="59" spans="1:9" ht="19.5" customHeight="1">
      <c r="A59" s="48"/>
      <c r="B59" s="154" t="s">
        <v>112</v>
      </c>
      <c r="C59" s="232">
        <v>0</v>
      </c>
      <c r="D59" s="233">
        <v>0</v>
      </c>
      <c r="E59" s="234">
        <f t="shared" si="0"/>
        <v>0</v>
      </c>
      <c r="F59" s="32"/>
      <c r="G59" s="32"/>
      <c r="H59" s="32"/>
      <c r="I59" s="33"/>
    </row>
    <row r="60" spans="1:9" ht="19.5" customHeight="1">
      <c r="A60" s="47"/>
      <c r="B60" s="154" t="s">
        <v>113</v>
      </c>
      <c r="C60" s="232">
        <v>207815021</v>
      </c>
      <c r="D60" s="233">
        <v>0</v>
      </c>
      <c r="E60" s="234">
        <f t="shared" si="0"/>
        <v>207815021</v>
      </c>
      <c r="F60" s="32"/>
      <c r="G60" s="32"/>
      <c r="H60" s="32"/>
      <c r="I60" s="33"/>
    </row>
    <row r="61" spans="1:9" ht="21" customHeight="1">
      <c r="A61" s="52" t="s">
        <v>38</v>
      </c>
      <c r="B61" s="160"/>
      <c r="C61" s="238">
        <f>C7+C13+C25+C33+C40+C43+C50+C53</f>
        <v>25530210650</v>
      </c>
      <c r="D61" s="239">
        <f>D7+D13+D25+D33+D40+D43+D50+D53</f>
        <v>19405760832</v>
      </c>
      <c r="E61" s="240">
        <f t="shared" si="0"/>
        <v>6124449818</v>
      </c>
      <c r="F61" s="41"/>
      <c r="G61" s="41"/>
      <c r="H61" s="41"/>
      <c r="I61" s="42"/>
    </row>
    <row r="63" spans="3:4" ht="13.5">
      <c r="C63" s="188">
        <f>C54-C57</f>
        <v>11380246959</v>
      </c>
      <c r="D63" s="188">
        <f>D54-D57</f>
        <v>9667023152</v>
      </c>
    </row>
  </sheetData>
  <sheetProtection/>
  <mergeCells count="11">
    <mergeCell ref="A1:I1"/>
    <mergeCell ref="A2:I2"/>
    <mergeCell ref="C5:C6"/>
    <mergeCell ref="D5:D6"/>
    <mergeCell ref="E5:E6"/>
    <mergeCell ref="F5:I6"/>
    <mergeCell ref="F11:I11"/>
    <mergeCell ref="F15:I15"/>
    <mergeCell ref="F17:I17"/>
    <mergeCell ref="F48:I48"/>
    <mergeCell ref="F52:I52"/>
  </mergeCells>
  <printOptions/>
  <pageMargins left="0.26" right="0.19" top="0.66" bottom="0.54" header="0.45" footer="0.17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O99"/>
  <sheetViews>
    <sheetView showGridLines="0" zoomScale="97" zoomScaleNormal="97" zoomScalePageLayoutView="0" workbookViewId="0" topLeftCell="A1">
      <selection activeCell="D21" sqref="D21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188" customWidth="1"/>
    <col min="6" max="6" width="12.99609375" style="5" customWidth="1"/>
    <col min="7" max="7" width="9.6640625" style="5" customWidth="1"/>
    <col min="8" max="8" width="12.3359375" style="5" customWidth="1"/>
    <col min="9" max="9" width="15.9960937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5" ht="19.5" customHeight="1">
      <c r="A1" s="6" t="s">
        <v>365</v>
      </c>
      <c r="B1" s="7"/>
      <c r="C1" s="179"/>
      <c r="D1" s="179"/>
      <c r="E1" s="179"/>
    </row>
    <row r="2" spans="1:9" ht="19.5" customHeight="1">
      <c r="A2" s="57" t="s">
        <v>117</v>
      </c>
      <c r="B2" s="57"/>
      <c r="C2" s="189"/>
      <c r="D2" s="189"/>
      <c r="E2" s="189"/>
      <c r="F2" s="58"/>
      <c r="G2" s="58"/>
      <c r="H2" s="58"/>
      <c r="I2" s="120" t="s">
        <v>337</v>
      </c>
    </row>
    <row r="3" spans="1:15" ht="19.5" customHeight="1">
      <c r="A3" s="9" t="s">
        <v>121</v>
      </c>
      <c r="B3" s="147" t="s">
        <v>122</v>
      </c>
      <c r="C3" s="447" t="str">
        <f>'수입 (원단위)'!C5</f>
        <v>추경예산</v>
      </c>
      <c r="D3" s="449" t="str">
        <f>'수입 (원단위)'!D5</f>
        <v>본 예산</v>
      </c>
      <c r="E3" s="451" t="s">
        <v>0</v>
      </c>
      <c r="F3" s="472" t="s">
        <v>1</v>
      </c>
      <c r="G3" s="408"/>
      <c r="H3" s="408"/>
      <c r="I3" s="409"/>
      <c r="K3" s="69">
        <v>24271900</v>
      </c>
      <c r="L3" s="69">
        <v>5521430</v>
      </c>
      <c r="M3" s="69">
        <f aca="true" t="shared" si="0" ref="M3:M12">N3-K3-L3</f>
        <v>44748880</v>
      </c>
      <c r="N3" s="69">
        <v>74542210</v>
      </c>
      <c r="O3" s="5">
        <v>3</v>
      </c>
    </row>
    <row r="4" spans="1:15" ht="19.5" customHeight="1">
      <c r="A4" s="11" t="s">
        <v>2</v>
      </c>
      <c r="B4" s="148" t="s">
        <v>3</v>
      </c>
      <c r="C4" s="448"/>
      <c r="D4" s="450"/>
      <c r="E4" s="452"/>
      <c r="F4" s="473"/>
      <c r="G4" s="410"/>
      <c r="H4" s="410"/>
      <c r="I4" s="411"/>
      <c r="K4" s="69">
        <v>23176900</v>
      </c>
      <c r="L4" s="69">
        <v>5303480</v>
      </c>
      <c r="M4" s="69">
        <f t="shared" si="0"/>
        <v>43503440</v>
      </c>
      <c r="N4" s="69">
        <v>71983820</v>
      </c>
      <c r="O4" s="5">
        <v>4</v>
      </c>
    </row>
    <row r="5" spans="1:15" ht="18.75" customHeight="1">
      <c r="A5" s="49" t="s">
        <v>161</v>
      </c>
      <c r="B5" s="157"/>
      <c r="C5" s="226">
        <f>SUM(C6)</f>
        <v>1717308250</v>
      </c>
      <c r="D5" s="227">
        <f>SUM(D6)</f>
        <v>1689083810</v>
      </c>
      <c r="E5" s="228">
        <f aca="true" t="shared" si="1" ref="E5:E69">C5-D5</f>
        <v>28224440</v>
      </c>
      <c r="F5" s="45" t="s">
        <v>342</v>
      </c>
      <c r="G5" s="45"/>
      <c r="H5" s="45"/>
      <c r="I5" s="46"/>
      <c r="K5" s="69">
        <v>23176900</v>
      </c>
      <c r="L5" s="69">
        <v>5450250</v>
      </c>
      <c r="M5" s="69">
        <f t="shared" si="0"/>
        <v>39205000</v>
      </c>
      <c r="N5" s="69">
        <v>67832150</v>
      </c>
      <c r="O5" s="5">
        <v>5</v>
      </c>
    </row>
    <row r="6" spans="1:15" ht="18.75" customHeight="1">
      <c r="A6" s="34" t="s">
        <v>162</v>
      </c>
      <c r="B6" s="154"/>
      <c r="C6" s="232">
        <f>SUM(C7:C13)</f>
        <v>1717308250</v>
      </c>
      <c r="D6" s="233">
        <f>SUM(D7:D13)</f>
        <v>1689083810</v>
      </c>
      <c r="E6" s="234">
        <f t="shared" si="1"/>
        <v>28224440</v>
      </c>
      <c r="F6" s="32"/>
      <c r="G6" s="32"/>
      <c r="H6" s="32"/>
      <c r="I6" s="33"/>
      <c r="K6" s="69">
        <v>23951250</v>
      </c>
      <c r="L6" s="69">
        <v>5582780</v>
      </c>
      <c r="M6" s="69">
        <f t="shared" si="0"/>
        <v>42191060</v>
      </c>
      <c r="N6" s="69">
        <v>71725090</v>
      </c>
      <c r="O6" s="5">
        <v>6</v>
      </c>
    </row>
    <row r="7" spans="1:15" ht="18.75" customHeight="1">
      <c r="A7" s="36"/>
      <c r="B7" s="158" t="s">
        <v>39</v>
      </c>
      <c r="C7" s="244">
        <v>376107810</v>
      </c>
      <c r="D7" s="245">
        <v>367033120</v>
      </c>
      <c r="E7" s="234">
        <f t="shared" si="1"/>
        <v>9074690</v>
      </c>
      <c r="F7" s="63"/>
      <c r="G7" s="63"/>
      <c r="H7" s="63"/>
      <c r="I7" s="64"/>
      <c r="K7" s="69">
        <v>23348300</v>
      </c>
      <c r="L7" s="69">
        <v>5481620</v>
      </c>
      <c r="M7" s="69">
        <f t="shared" si="0"/>
        <v>38941020</v>
      </c>
      <c r="N7" s="69">
        <v>67770940</v>
      </c>
      <c r="O7" s="5">
        <v>7</v>
      </c>
    </row>
    <row r="8" spans="1:15" ht="18.75" customHeight="1">
      <c r="A8" s="48"/>
      <c r="B8" s="154" t="s">
        <v>40</v>
      </c>
      <c r="C8" s="244">
        <v>76200440</v>
      </c>
      <c r="D8" s="245">
        <v>76200440</v>
      </c>
      <c r="E8" s="234">
        <f t="shared" si="1"/>
        <v>0</v>
      </c>
      <c r="F8" s="63"/>
      <c r="G8" s="32" t="s">
        <v>7</v>
      </c>
      <c r="H8" s="32" t="s">
        <v>7</v>
      </c>
      <c r="I8" s="33"/>
      <c r="K8" s="69">
        <v>24032300</v>
      </c>
      <c r="L8" s="69">
        <v>5583850</v>
      </c>
      <c r="M8" s="69">
        <f t="shared" si="0"/>
        <v>44500390</v>
      </c>
      <c r="N8" s="69">
        <v>74116540</v>
      </c>
      <c r="O8" s="5">
        <v>8</v>
      </c>
    </row>
    <row r="9" spans="1:15" ht="18.75" customHeight="1">
      <c r="A9" s="48"/>
      <c r="B9" s="158" t="s">
        <v>42</v>
      </c>
      <c r="C9" s="244">
        <v>1072500000</v>
      </c>
      <c r="D9" s="245">
        <v>1064695960</v>
      </c>
      <c r="E9" s="234">
        <f t="shared" si="1"/>
        <v>7804040</v>
      </c>
      <c r="F9" s="63"/>
      <c r="G9" s="63" t="s">
        <v>41</v>
      </c>
      <c r="H9" s="63" t="s">
        <v>41</v>
      </c>
      <c r="I9" s="64"/>
      <c r="K9" s="69">
        <v>23425300</v>
      </c>
      <c r="L9" s="69">
        <v>5482690</v>
      </c>
      <c r="M9" s="69">
        <f t="shared" si="0"/>
        <v>43413340</v>
      </c>
      <c r="N9" s="69">
        <v>72321330</v>
      </c>
      <c r="O9" s="5">
        <v>9</v>
      </c>
    </row>
    <row r="10" spans="1:15" ht="18.75" customHeight="1">
      <c r="A10" s="48"/>
      <c r="B10" s="154" t="s">
        <v>43</v>
      </c>
      <c r="C10" s="244">
        <v>180500000</v>
      </c>
      <c r="D10" s="245">
        <v>169154290</v>
      </c>
      <c r="E10" s="234">
        <f t="shared" si="1"/>
        <v>11345710</v>
      </c>
      <c r="F10" s="32"/>
      <c r="G10" s="32"/>
      <c r="H10" s="32" t="s">
        <v>41</v>
      </c>
      <c r="I10" s="33"/>
      <c r="K10" s="69">
        <v>23425300</v>
      </c>
      <c r="L10" s="69">
        <v>5482700</v>
      </c>
      <c r="M10" s="69">
        <f t="shared" si="0"/>
        <v>41985800</v>
      </c>
      <c r="N10" s="69">
        <v>70893800</v>
      </c>
      <c r="O10" s="5">
        <v>10</v>
      </c>
    </row>
    <row r="11" spans="1:15" ht="18.75" customHeight="1">
      <c r="A11" s="48"/>
      <c r="B11" s="154" t="s">
        <v>44</v>
      </c>
      <c r="C11" s="244">
        <f>금산빌딩!C66+을지재단빌딩!C66+을지병원영안실!C66+을지대학병원장례식장!C66+일현미술관!C66+강남을지병원!C66</f>
        <v>0</v>
      </c>
      <c r="D11" s="233">
        <f>금산빌딩!D66+을지재단빌딩!D66+을지병원영안실!D66+을지대학병원장례식장!D66+일현미술관!D66</f>
        <v>0</v>
      </c>
      <c r="E11" s="234">
        <f t="shared" si="1"/>
        <v>0</v>
      </c>
      <c r="F11" s="32"/>
      <c r="G11" s="32"/>
      <c r="H11" s="32"/>
      <c r="I11" s="33"/>
      <c r="K11" s="69">
        <v>21604300</v>
      </c>
      <c r="L11" s="69">
        <v>5298030</v>
      </c>
      <c r="M11" s="69">
        <f t="shared" si="0"/>
        <v>45679020</v>
      </c>
      <c r="N11" s="69">
        <v>72581350</v>
      </c>
      <c r="O11" s="5">
        <v>11</v>
      </c>
    </row>
    <row r="12" spans="1:15" ht="18.75" customHeight="1">
      <c r="A12" s="48"/>
      <c r="B12" s="154" t="s">
        <v>45</v>
      </c>
      <c r="C12" s="244">
        <f>금산빌딩!C67+을지재단빌딩!C67+을지병원영안실!C67+을지대학병원장례식장!C67+일현미술관!C67+강남을지병원!C67</f>
        <v>0</v>
      </c>
      <c r="D12" s="233">
        <f>금산빌딩!D67+을지재단빌딩!D67+을지병원영안실!D67+을지대학병원장례식장!D67+일현미술관!D67</f>
        <v>0</v>
      </c>
      <c r="E12" s="234">
        <f t="shared" si="1"/>
        <v>0</v>
      </c>
      <c r="F12" s="32"/>
      <c r="G12" s="32"/>
      <c r="H12" s="32"/>
      <c r="I12" s="33"/>
      <c r="K12" s="69">
        <v>20997300</v>
      </c>
      <c r="L12" s="69">
        <v>5196870</v>
      </c>
      <c r="M12" s="69">
        <f t="shared" si="0"/>
        <v>31628130</v>
      </c>
      <c r="N12" s="69">
        <v>57822300</v>
      </c>
      <c r="O12" s="5">
        <v>12</v>
      </c>
    </row>
    <row r="13" spans="1:14" ht="18.75" customHeight="1">
      <c r="A13" s="47"/>
      <c r="B13" s="154" t="s">
        <v>46</v>
      </c>
      <c r="C13" s="244">
        <v>12000000</v>
      </c>
      <c r="D13" s="233">
        <v>12000000</v>
      </c>
      <c r="E13" s="234">
        <f t="shared" si="1"/>
        <v>0</v>
      </c>
      <c r="F13" s="32"/>
      <c r="G13" s="32" t="s">
        <v>41</v>
      </c>
      <c r="H13" s="32"/>
      <c r="I13" s="33"/>
      <c r="K13" s="69">
        <f>SUM(K3:K12)</f>
        <v>231409750</v>
      </c>
      <c r="L13" s="69">
        <f>SUM(L3:L12)</f>
        <v>54383700</v>
      </c>
      <c r="M13" s="69">
        <f>SUM(M3:M12)</f>
        <v>415796080</v>
      </c>
      <c r="N13" s="69">
        <f>SUM(N3:N12)</f>
        <v>701589530</v>
      </c>
    </row>
    <row r="14" spans="1:9" ht="18.75" customHeight="1">
      <c r="A14" s="28" t="s">
        <v>47</v>
      </c>
      <c r="B14" s="153"/>
      <c r="C14" s="235">
        <f>SUM(C15+C22+C32+C40)</f>
        <v>3623828815</v>
      </c>
      <c r="D14" s="236">
        <f>SUM(D15+D22+D32+D40)</f>
        <v>3443172312</v>
      </c>
      <c r="E14" s="237">
        <f t="shared" si="1"/>
        <v>180656503</v>
      </c>
      <c r="F14" s="32"/>
      <c r="G14" s="32"/>
      <c r="H14" s="32"/>
      <c r="I14" s="33"/>
    </row>
    <row r="15" spans="1:9" ht="18.75" customHeight="1">
      <c r="A15" s="34" t="s">
        <v>48</v>
      </c>
      <c r="B15" s="154"/>
      <c r="C15" s="232">
        <f>SUM(C16:C21)</f>
        <v>631832355</v>
      </c>
      <c r="D15" s="233">
        <f>SUM(D16:D21)</f>
        <v>623497752</v>
      </c>
      <c r="E15" s="234">
        <f t="shared" si="1"/>
        <v>8334603</v>
      </c>
      <c r="F15" s="32"/>
      <c r="G15" s="32"/>
      <c r="H15" s="32"/>
      <c r="I15" s="33"/>
    </row>
    <row r="16" spans="1:9" ht="18.75" customHeight="1">
      <c r="A16" s="36"/>
      <c r="B16" s="154" t="s">
        <v>49</v>
      </c>
      <c r="C16" s="232">
        <v>93577273</v>
      </c>
      <c r="D16" s="233">
        <v>86360000</v>
      </c>
      <c r="E16" s="234">
        <f t="shared" si="1"/>
        <v>7217273</v>
      </c>
      <c r="F16" s="176" t="s">
        <v>343</v>
      </c>
      <c r="G16" s="32"/>
      <c r="H16" s="32"/>
      <c r="I16" s="33"/>
    </row>
    <row r="17" spans="1:9" ht="18.75" customHeight="1">
      <c r="A17" s="48"/>
      <c r="B17" s="154" t="s">
        <v>50</v>
      </c>
      <c r="C17" s="232">
        <v>10000000</v>
      </c>
      <c r="D17" s="233">
        <v>10000000</v>
      </c>
      <c r="E17" s="234">
        <f t="shared" si="1"/>
        <v>0</v>
      </c>
      <c r="F17" s="458" t="s">
        <v>344</v>
      </c>
      <c r="G17" s="436"/>
      <c r="H17" s="436"/>
      <c r="I17" s="33" t="s">
        <v>7</v>
      </c>
    </row>
    <row r="18" spans="1:9" ht="18.75" customHeight="1">
      <c r="A18" s="48"/>
      <c r="B18" s="154" t="s">
        <v>163</v>
      </c>
      <c r="C18" s="232">
        <v>495000000</v>
      </c>
      <c r="D18" s="245">
        <v>495000000</v>
      </c>
      <c r="E18" s="234">
        <f t="shared" si="1"/>
        <v>0</v>
      </c>
      <c r="F18" s="63" t="s">
        <v>334</v>
      </c>
      <c r="G18" s="250">
        <v>41250000</v>
      </c>
      <c r="H18" s="32">
        <v>12</v>
      </c>
      <c r="I18" s="253">
        <f>G18*H18</f>
        <v>495000000</v>
      </c>
    </row>
    <row r="19" spans="1:9" ht="18.75" customHeight="1">
      <c r="A19" s="48"/>
      <c r="B19" s="154" t="s">
        <v>51</v>
      </c>
      <c r="C19" s="232">
        <v>2550000</v>
      </c>
      <c r="D19" s="233">
        <v>2550000</v>
      </c>
      <c r="E19" s="234">
        <f t="shared" si="1"/>
        <v>0</v>
      </c>
      <c r="F19" s="32" t="s">
        <v>335</v>
      </c>
      <c r="G19" s="250">
        <v>212500</v>
      </c>
      <c r="H19" s="32">
        <v>12</v>
      </c>
      <c r="I19" s="253">
        <f>G19*H19</f>
        <v>2550000</v>
      </c>
    </row>
    <row r="20" spans="1:9" ht="18.75" customHeight="1">
      <c r="A20" s="48"/>
      <c r="B20" s="158" t="s">
        <v>52</v>
      </c>
      <c r="C20" s="232">
        <v>4537330</v>
      </c>
      <c r="D20" s="245">
        <v>3420000</v>
      </c>
      <c r="E20" s="234">
        <f t="shared" si="1"/>
        <v>1117330</v>
      </c>
      <c r="F20" s="458" t="s">
        <v>345</v>
      </c>
      <c r="G20" s="436"/>
      <c r="H20" s="436"/>
      <c r="I20" s="437"/>
    </row>
    <row r="21" spans="1:9" ht="18.75" customHeight="1">
      <c r="A21" s="47"/>
      <c r="B21" s="154" t="s">
        <v>53</v>
      </c>
      <c r="C21" s="232">
        <v>26167752</v>
      </c>
      <c r="D21" s="233">
        <v>26167752</v>
      </c>
      <c r="E21" s="234">
        <f t="shared" si="1"/>
        <v>0</v>
      </c>
      <c r="F21" s="32" t="s">
        <v>346</v>
      </c>
      <c r="G21" s="32"/>
      <c r="H21" s="32"/>
      <c r="I21" s="33"/>
    </row>
    <row r="22" spans="1:9" ht="21.75" customHeight="1">
      <c r="A22" s="47" t="s">
        <v>54</v>
      </c>
      <c r="B22" s="155"/>
      <c r="C22" s="229">
        <f>SUM(C23:C31)</f>
        <v>865484226</v>
      </c>
      <c r="D22" s="230">
        <f>SUM(D23:D31)</f>
        <v>740671198</v>
      </c>
      <c r="E22" s="231">
        <f t="shared" si="1"/>
        <v>124813028</v>
      </c>
      <c r="F22" s="45"/>
      <c r="G22" s="45"/>
      <c r="H22" s="45"/>
      <c r="I22" s="46"/>
    </row>
    <row r="23" spans="1:9" ht="21.75" customHeight="1">
      <c r="A23" s="36"/>
      <c r="B23" s="158" t="s">
        <v>55</v>
      </c>
      <c r="C23" s="244">
        <v>21000000</v>
      </c>
      <c r="D23" s="245">
        <v>21000000</v>
      </c>
      <c r="E23" s="234">
        <f t="shared" si="1"/>
        <v>0</v>
      </c>
      <c r="F23" s="63" t="s">
        <v>347</v>
      </c>
      <c r="G23" s="63"/>
      <c r="H23" s="63"/>
      <c r="I23" s="64"/>
    </row>
    <row r="24" spans="1:9" ht="21.75" customHeight="1">
      <c r="A24" s="48"/>
      <c r="B24" s="158" t="s">
        <v>56</v>
      </c>
      <c r="C24" s="244">
        <v>500000</v>
      </c>
      <c r="D24" s="245">
        <v>500000</v>
      </c>
      <c r="E24" s="234">
        <f t="shared" si="1"/>
        <v>0</v>
      </c>
      <c r="F24" s="63" t="s">
        <v>348</v>
      </c>
      <c r="G24" s="63"/>
      <c r="H24" s="63"/>
      <c r="I24" s="64"/>
    </row>
    <row r="25" spans="1:9" ht="28.5" customHeight="1">
      <c r="A25" s="37"/>
      <c r="B25" s="156" t="s">
        <v>164</v>
      </c>
      <c r="C25" s="241">
        <v>86423706</v>
      </c>
      <c r="D25" s="242">
        <v>37433224</v>
      </c>
      <c r="E25" s="243">
        <f t="shared" si="1"/>
        <v>48990482</v>
      </c>
      <c r="F25" s="474" t="s">
        <v>354</v>
      </c>
      <c r="G25" s="427"/>
      <c r="H25" s="427"/>
      <c r="I25" s="428"/>
    </row>
    <row r="26" spans="1:9" ht="21.75" customHeight="1">
      <c r="A26" s="48"/>
      <c r="B26" s="155" t="s">
        <v>57</v>
      </c>
      <c r="C26" s="257">
        <v>13736218</v>
      </c>
      <c r="D26" s="230">
        <v>10000000</v>
      </c>
      <c r="E26" s="231">
        <f t="shared" si="1"/>
        <v>3736218</v>
      </c>
      <c r="F26" s="45" t="s">
        <v>349</v>
      </c>
      <c r="G26" s="45"/>
      <c r="H26" s="45"/>
      <c r="I26" s="46"/>
    </row>
    <row r="27" spans="1:9" ht="21.75" customHeight="1">
      <c r="A27" s="48"/>
      <c r="B27" s="154" t="s">
        <v>58</v>
      </c>
      <c r="C27" s="244">
        <v>61500000</v>
      </c>
      <c r="D27" s="233">
        <v>61500000</v>
      </c>
      <c r="E27" s="234">
        <f t="shared" si="1"/>
        <v>0</v>
      </c>
      <c r="F27" s="32" t="s">
        <v>350</v>
      </c>
      <c r="G27" s="32"/>
      <c r="H27" s="32"/>
      <c r="I27" s="33"/>
    </row>
    <row r="28" spans="1:9" ht="21.75" customHeight="1">
      <c r="A28" s="48"/>
      <c r="B28" s="165" t="s">
        <v>59</v>
      </c>
      <c r="C28" s="244">
        <v>262148756</v>
      </c>
      <c r="D28" s="258">
        <v>261084116</v>
      </c>
      <c r="E28" s="231">
        <f t="shared" si="1"/>
        <v>1064640</v>
      </c>
      <c r="F28" s="81" t="s">
        <v>351</v>
      </c>
      <c r="G28" s="81"/>
      <c r="H28" s="81"/>
      <c r="I28" s="82"/>
    </row>
    <row r="29" spans="1:10" ht="29.25" customHeight="1">
      <c r="A29" s="48"/>
      <c r="B29" s="158" t="s">
        <v>60</v>
      </c>
      <c r="C29" s="244">
        <v>11791488</v>
      </c>
      <c r="D29" s="245">
        <v>11775838</v>
      </c>
      <c r="E29" s="234">
        <f t="shared" si="1"/>
        <v>15650</v>
      </c>
      <c r="F29" s="471" t="s">
        <v>352</v>
      </c>
      <c r="G29" s="418"/>
      <c r="H29" s="418"/>
      <c r="I29" s="419"/>
      <c r="J29" s="5">
        <v>17825</v>
      </c>
    </row>
    <row r="30" spans="1:9" ht="30" customHeight="1">
      <c r="A30" s="48"/>
      <c r="B30" s="158" t="s">
        <v>61</v>
      </c>
      <c r="C30" s="244">
        <v>283306367</v>
      </c>
      <c r="D30" s="245">
        <v>262040110</v>
      </c>
      <c r="E30" s="234">
        <f t="shared" si="1"/>
        <v>21266257</v>
      </c>
      <c r="F30" s="471" t="s">
        <v>353</v>
      </c>
      <c r="G30" s="418"/>
      <c r="H30" s="418"/>
      <c r="I30" s="419"/>
    </row>
    <row r="31" spans="1:9" ht="29.25" customHeight="1">
      <c r="A31" s="48"/>
      <c r="B31" s="154" t="s">
        <v>62</v>
      </c>
      <c r="C31" s="244">
        <v>125077691</v>
      </c>
      <c r="D31" s="233">
        <v>75337910</v>
      </c>
      <c r="E31" s="234">
        <f t="shared" si="1"/>
        <v>49739781</v>
      </c>
      <c r="F31" s="471" t="s">
        <v>355</v>
      </c>
      <c r="G31" s="418"/>
      <c r="H31" s="418"/>
      <c r="I31" s="419"/>
    </row>
    <row r="32" spans="1:9" ht="18.75" customHeight="1">
      <c r="A32" s="34" t="s">
        <v>63</v>
      </c>
      <c r="B32" s="154"/>
      <c r="C32" s="232">
        <f>SUM(C33:C39)</f>
        <v>1237199804</v>
      </c>
      <c r="D32" s="233">
        <f>SUM(D33:D39)</f>
        <v>1206551792</v>
      </c>
      <c r="E32" s="234">
        <f t="shared" si="1"/>
        <v>30648012</v>
      </c>
      <c r="F32" s="32"/>
      <c r="G32" s="32"/>
      <c r="H32" s="32"/>
      <c r="I32" s="33"/>
    </row>
    <row r="33" spans="1:9" ht="18.75" customHeight="1">
      <c r="A33" s="36"/>
      <c r="B33" s="158" t="s">
        <v>64</v>
      </c>
      <c r="C33" s="244">
        <v>9559960</v>
      </c>
      <c r="D33" s="245">
        <v>7259072</v>
      </c>
      <c r="E33" s="234">
        <f t="shared" si="1"/>
        <v>2300888</v>
      </c>
      <c r="F33" s="63" t="s">
        <v>356</v>
      </c>
      <c r="G33" s="63"/>
      <c r="H33" s="63"/>
      <c r="I33" s="64"/>
    </row>
    <row r="34" spans="1:9" ht="18.75" customHeight="1">
      <c r="A34" s="48"/>
      <c r="B34" s="158" t="s">
        <v>127</v>
      </c>
      <c r="C34" s="244">
        <v>1000000</v>
      </c>
      <c r="D34" s="245">
        <v>1000000</v>
      </c>
      <c r="E34" s="234">
        <f t="shared" si="1"/>
        <v>0</v>
      </c>
      <c r="F34" s="63" t="s">
        <v>357</v>
      </c>
      <c r="G34" s="63"/>
      <c r="H34" s="63"/>
      <c r="I34" s="64"/>
    </row>
    <row r="35" spans="1:9" ht="18.75" customHeight="1">
      <c r="A35" s="48"/>
      <c r="B35" s="158" t="s">
        <v>65</v>
      </c>
      <c r="C35" s="244">
        <v>1188542720</v>
      </c>
      <c r="D35" s="245">
        <v>1188542720</v>
      </c>
      <c r="E35" s="234">
        <f t="shared" si="1"/>
        <v>0</v>
      </c>
      <c r="F35" s="63" t="s">
        <v>358</v>
      </c>
      <c r="G35" s="63"/>
      <c r="H35" s="63"/>
      <c r="I35" s="64"/>
    </row>
    <row r="36" spans="1:9" ht="18.75" customHeight="1">
      <c r="A36" s="48"/>
      <c r="B36" s="158" t="s">
        <v>66</v>
      </c>
      <c r="C36" s="244">
        <v>3072900</v>
      </c>
      <c r="D36" s="245">
        <v>0</v>
      </c>
      <c r="E36" s="234">
        <f t="shared" si="1"/>
        <v>3072900</v>
      </c>
      <c r="F36" s="63" t="s">
        <v>359</v>
      </c>
      <c r="G36" s="63"/>
      <c r="H36" s="63"/>
      <c r="I36" s="64"/>
    </row>
    <row r="37" spans="1:9" ht="18.75" customHeight="1">
      <c r="A37" s="48"/>
      <c r="B37" s="154" t="s">
        <v>67</v>
      </c>
      <c r="C37" s="244">
        <v>17690909</v>
      </c>
      <c r="D37" s="233">
        <v>4000000</v>
      </c>
      <c r="E37" s="234">
        <f t="shared" si="1"/>
        <v>13690909</v>
      </c>
      <c r="F37" s="32" t="s">
        <v>360</v>
      </c>
      <c r="G37" s="32"/>
      <c r="H37" s="32"/>
      <c r="I37" s="33"/>
    </row>
    <row r="38" spans="1:9" ht="18.75" customHeight="1">
      <c r="A38" s="48"/>
      <c r="B38" s="154" t="s">
        <v>315</v>
      </c>
      <c r="C38" s="244">
        <v>2200000</v>
      </c>
      <c r="D38" s="233">
        <v>650000</v>
      </c>
      <c r="E38" s="234">
        <f t="shared" si="1"/>
        <v>1550000</v>
      </c>
      <c r="F38" s="32" t="s">
        <v>361</v>
      </c>
      <c r="G38" s="32"/>
      <c r="H38" s="32"/>
      <c r="I38" s="33"/>
    </row>
    <row r="39" spans="1:9" ht="18.75" customHeight="1">
      <c r="A39" s="47"/>
      <c r="B39" s="154" t="s">
        <v>68</v>
      </c>
      <c r="C39" s="244">
        <v>15133315</v>
      </c>
      <c r="D39" s="233">
        <v>5100000</v>
      </c>
      <c r="E39" s="234">
        <f t="shared" si="1"/>
        <v>10033315</v>
      </c>
      <c r="F39" s="32" t="s">
        <v>362</v>
      </c>
      <c r="G39" s="32"/>
      <c r="H39" s="32"/>
      <c r="I39" s="33"/>
    </row>
    <row r="40" spans="1:9" ht="18.75" customHeight="1">
      <c r="A40" s="34" t="s">
        <v>69</v>
      </c>
      <c r="B40" s="154"/>
      <c r="C40" s="232">
        <f>SUM(C41:C46)</f>
        <v>889312430</v>
      </c>
      <c r="D40" s="233">
        <f>SUM(D41:D46)</f>
        <v>872451570</v>
      </c>
      <c r="E40" s="234">
        <f t="shared" si="1"/>
        <v>16860860</v>
      </c>
      <c r="F40" s="32"/>
      <c r="G40" s="32"/>
      <c r="H40" s="32"/>
      <c r="I40" s="33"/>
    </row>
    <row r="41" spans="1:9" ht="18.75" customHeight="1">
      <c r="A41" s="48"/>
      <c r="B41" s="154" t="s">
        <v>165</v>
      </c>
      <c r="C41" s="244">
        <v>46445280</v>
      </c>
      <c r="D41" s="245">
        <v>36000000</v>
      </c>
      <c r="E41" s="234">
        <f t="shared" si="1"/>
        <v>10445280</v>
      </c>
      <c r="F41" s="63" t="s">
        <v>333</v>
      </c>
      <c r="G41" s="268">
        <v>3870440</v>
      </c>
      <c r="H41" s="63">
        <v>12</v>
      </c>
      <c r="I41" s="270">
        <f>G41*H41</f>
        <v>46445280</v>
      </c>
    </row>
    <row r="42" spans="1:9" ht="18.75" customHeight="1">
      <c r="A42" s="48"/>
      <c r="B42" s="154" t="s">
        <v>166</v>
      </c>
      <c r="C42" s="244">
        <v>21415580</v>
      </c>
      <c r="D42" s="245">
        <v>15000000</v>
      </c>
      <c r="E42" s="234">
        <f t="shared" si="1"/>
        <v>6415580</v>
      </c>
      <c r="F42" s="63" t="s">
        <v>333</v>
      </c>
      <c r="G42" s="268">
        <v>1784632</v>
      </c>
      <c r="H42" s="63">
        <v>12</v>
      </c>
      <c r="I42" s="270">
        <f>G42*H42-4</f>
        <v>21415580</v>
      </c>
    </row>
    <row r="43" spans="1:9" ht="18.75" customHeight="1">
      <c r="A43" s="48"/>
      <c r="B43" s="158" t="s">
        <v>167</v>
      </c>
      <c r="C43" s="244">
        <v>30000000</v>
      </c>
      <c r="D43" s="245">
        <v>30000000</v>
      </c>
      <c r="E43" s="246">
        <f t="shared" si="1"/>
        <v>0</v>
      </c>
      <c r="F43" s="63" t="s">
        <v>333</v>
      </c>
      <c r="G43" s="268">
        <v>2500000</v>
      </c>
      <c r="H43" s="63">
        <v>12</v>
      </c>
      <c r="I43" s="270">
        <f>G43*H43</f>
        <v>30000000</v>
      </c>
    </row>
    <row r="44" spans="1:9" ht="18.75" customHeight="1">
      <c r="A44" s="48"/>
      <c r="B44" s="154" t="s">
        <v>168</v>
      </c>
      <c r="C44" s="244">
        <v>13440000</v>
      </c>
      <c r="D44" s="233">
        <v>13440000</v>
      </c>
      <c r="E44" s="234">
        <f t="shared" si="1"/>
        <v>0</v>
      </c>
      <c r="F44" s="63" t="s">
        <v>333</v>
      </c>
      <c r="G44" s="268">
        <v>1120000</v>
      </c>
      <c r="H44" s="63">
        <v>12</v>
      </c>
      <c r="I44" s="270">
        <f>G44*H44</f>
        <v>13440000</v>
      </c>
    </row>
    <row r="45" spans="1:9" ht="18.75" customHeight="1">
      <c r="A45" s="48"/>
      <c r="B45" s="155" t="s">
        <v>192</v>
      </c>
      <c r="C45" s="244">
        <v>117351570</v>
      </c>
      <c r="D45" s="230">
        <v>117351570</v>
      </c>
      <c r="E45" s="234">
        <f t="shared" si="1"/>
        <v>0</v>
      </c>
      <c r="F45" s="176" t="s">
        <v>319</v>
      </c>
      <c r="G45" s="250">
        <v>9779298</v>
      </c>
      <c r="H45" s="63">
        <v>12</v>
      </c>
      <c r="I45" s="270">
        <f>G45*H45-6</f>
        <v>117351570</v>
      </c>
    </row>
    <row r="46" spans="1:9" ht="18.75" customHeight="1">
      <c r="A46" s="47"/>
      <c r="B46" s="155" t="s">
        <v>193</v>
      </c>
      <c r="C46" s="244">
        <v>660660000</v>
      </c>
      <c r="D46" s="230">
        <v>660660000</v>
      </c>
      <c r="E46" s="234">
        <f t="shared" si="1"/>
        <v>0</v>
      </c>
      <c r="F46" s="45" t="s">
        <v>319</v>
      </c>
      <c r="G46" s="269">
        <v>55055000</v>
      </c>
      <c r="H46" s="63">
        <v>12</v>
      </c>
      <c r="I46" s="270">
        <f>G46*H46</f>
        <v>660660000</v>
      </c>
    </row>
    <row r="47" spans="1:9" ht="18.75" customHeight="1">
      <c r="A47" s="100" t="s">
        <v>70</v>
      </c>
      <c r="B47" s="166"/>
      <c r="C47" s="238">
        <f>SUM(C48+C50)</f>
        <v>68024921</v>
      </c>
      <c r="D47" s="239">
        <f>SUM(D48+D50)</f>
        <v>50000000</v>
      </c>
      <c r="E47" s="240">
        <f t="shared" si="1"/>
        <v>18024921</v>
      </c>
      <c r="F47" s="41"/>
      <c r="G47" s="41"/>
      <c r="H47" s="41"/>
      <c r="I47" s="42"/>
    </row>
    <row r="48" spans="1:9" ht="18.75" customHeight="1">
      <c r="A48" s="47" t="s">
        <v>71</v>
      </c>
      <c r="B48" s="155"/>
      <c r="C48" s="229">
        <f>SUM(C49)</f>
        <v>0</v>
      </c>
      <c r="D48" s="230">
        <f>SUM(D49)</f>
        <v>0</v>
      </c>
      <c r="E48" s="231">
        <f t="shared" si="1"/>
        <v>0</v>
      </c>
      <c r="F48" s="45"/>
      <c r="G48" s="45"/>
      <c r="H48" s="45"/>
      <c r="I48" s="46"/>
    </row>
    <row r="49" spans="1:9" ht="18.75" customHeight="1">
      <c r="A49" s="34"/>
      <c r="B49" s="154" t="s">
        <v>72</v>
      </c>
      <c r="C49" s="232">
        <f>금산빌딩!C103+을지재단빌딩!C103+을지병원영안실!C103+을지대학병원장례식장!C103+일현미술관!C103+강남을지병원!C103</f>
        <v>0</v>
      </c>
      <c r="D49" s="233">
        <f>금산빌딩!D103+을지재단빌딩!D103+을지병원영안실!D103+을지대학병원장례식장!D103+일현미술관!D103</f>
        <v>0</v>
      </c>
      <c r="E49" s="234">
        <f t="shared" si="1"/>
        <v>0</v>
      </c>
      <c r="F49" s="32"/>
      <c r="G49" s="32"/>
      <c r="H49" s="32"/>
      <c r="I49" s="33"/>
    </row>
    <row r="50" spans="1:9" ht="18.75" customHeight="1">
      <c r="A50" s="34" t="s">
        <v>73</v>
      </c>
      <c r="B50" s="154"/>
      <c r="C50" s="232">
        <f>SUM(C51:C52)</f>
        <v>68024921</v>
      </c>
      <c r="D50" s="233">
        <f>SUM(D51:D52)</f>
        <v>50000000</v>
      </c>
      <c r="E50" s="234">
        <f t="shared" si="1"/>
        <v>18024921</v>
      </c>
      <c r="F50" s="32"/>
      <c r="G50" s="32"/>
      <c r="H50" s="32"/>
      <c r="I50" s="33"/>
    </row>
    <row r="51" spans="1:9" ht="18.75" customHeight="1">
      <c r="A51" s="36"/>
      <c r="B51" s="154" t="s">
        <v>74</v>
      </c>
      <c r="C51" s="232">
        <v>18024921</v>
      </c>
      <c r="D51" s="233">
        <v>0</v>
      </c>
      <c r="E51" s="234">
        <f t="shared" si="1"/>
        <v>18024921</v>
      </c>
      <c r="F51" s="32" t="s">
        <v>320</v>
      </c>
      <c r="G51" s="32"/>
      <c r="H51" s="32"/>
      <c r="I51" s="33" t="s">
        <v>41</v>
      </c>
    </row>
    <row r="52" spans="1:9" ht="18.75" customHeight="1">
      <c r="A52" s="47"/>
      <c r="B52" s="154" t="s">
        <v>199</v>
      </c>
      <c r="C52" s="232">
        <v>50000000</v>
      </c>
      <c r="D52" s="233">
        <v>50000000</v>
      </c>
      <c r="E52" s="234">
        <f t="shared" si="1"/>
        <v>0</v>
      </c>
      <c r="F52" s="32" t="s">
        <v>363</v>
      </c>
      <c r="G52" s="32"/>
      <c r="H52" s="32"/>
      <c r="I52" s="33"/>
    </row>
    <row r="53" spans="1:9" ht="21" customHeight="1">
      <c r="A53" s="28" t="s">
        <v>75</v>
      </c>
      <c r="B53" s="153"/>
      <c r="C53" s="235">
        <f>SUM(C54)</f>
        <v>4009968570</v>
      </c>
      <c r="D53" s="236">
        <f>SUM(D54)</f>
        <v>3790000000</v>
      </c>
      <c r="E53" s="237">
        <f t="shared" si="1"/>
        <v>219968570</v>
      </c>
      <c r="F53" s="32"/>
      <c r="G53" s="32"/>
      <c r="H53" s="32"/>
      <c r="I53" s="33"/>
    </row>
    <row r="54" spans="1:9" ht="21" customHeight="1">
      <c r="A54" s="34" t="s">
        <v>76</v>
      </c>
      <c r="B54" s="154"/>
      <c r="C54" s="232">
        <f>SUM(C55:C57)</f>
        <v>4009968570</v>
      </c>
      <c r="D54" s="233">
        <f>SUM(D55:D57)</f>
        <v>3790000000</v>
      </c>
      <c r="E54" s="234">
        <f t="shared" si="1"/>
        <v>219968570</v>
      </c>
      <c r="F54" s="32"/>
      <c r="G54" s="32"/>
      <c r="H54" s="32"/>
      <c r="I54" s="33"/>
    </row>
    <row r="55" spans="1:9" ht="21" customHeight="1">
      <c r="A55" s="48"/>
      <c r="B55" s="165" t="s">
        <v>77</v>
      </c>
      <c r="C55" s="232">
        <v>0</v>
      </c>
      <c r="D55" s="258">
        <v>940000000</v>
      </c>
      <c r="E55" s="231">
        <f t="shared" si="1"/>
        <v>-940000000</v>
      </c>
      <c r="F55" s="81"/>
      <c r="G55" s="81"/>
      <c r="H55" s="81"/>
      <c r="I55" s="82"/>
    </row>
    <row r="56" spans="1:9" ht="21" customHeight="1">
      <c r="A56" s="48"/>
      <c r="B56" s="158" t="s">
        <v>78</v>
      </c>
      <c r="C56" s="232">
        <f>금산빌딩!C111+을지재단빌딩!C110+을지병원영안실!C109+을지대학병원장례식장!C109+일현미술관!C109+강남을지병원!C110</f>
        <v>1000000000</v>
      </c>
      <c r="D56" s="245">
        <f>금산빌딩!D111+을지재단빌딩!D110+을지병원영안실!D109+을지대학병원장례식장!D109+일현미술관!D109</f>
        <v>1000000000</v>
      </c>
      <c r="E56" s="234">
        <f t="shared" si="1"/>
        <v>0</v>
      </c>
      <c r="F56" s="63"/>
      <c r="G56" s="63"/>
      <c r="H56" s="63"/>
      <c r="I56" s="64"/>
    </row>
    <row r="57" spans="1:9" ht="39.75" customHeight="1">
      <c r="A57" s="48"/>
      <c r="B57" s="158" t="s">
        <v>250</v>
      </c>
      <c r="C57" s="232">
        <v>3009968570</v>
      </c>
      <c r="D57" s="245">
        <f>금산빌딩!D112+을지재단빌딩!D111+을지병원영안실!D110+을지대학병원장례식장!D110+일현미술관!D110</f>
        <v>1850000000</v>
      </c>
      <c r="E57" s="234">
        <f t="shared" si="1"/>
        <v>1159968570</v>
      </c>
      <c r="F57" s="471" t="s">
        <v>364</v>
      </c>
      <c r="G57" s="418"/>
      <c r="H57" s="418"/>
      <c r="I57" s="419"/>
    </row>
    <row r="58" spans="1:9" ht="21" customHeight="1">
      <c r="A58" s="28" t="s">
        <v>197</v>
      </c>
      <c r="B58" s="154"/>
      <c r="C58" s="235">
        <f>SUM(C59)</f>
        <v>1000000000</v>
      </c>
      <c r="D58" s="236">
        <f>SUM(D59)</f>
        <v>1000000000</v>
      </c>
      <c r="E58" s="237">
        <f t="shared" si="1"/>
        <v>0</v>
      </c>
      <c r="F58" s="32"/>
      <c r="G58" s="32"/>
      <c r="H58" s="32"/>
      <c r="I58" s="33"/>
    </row>
    <row r="59" spans="1:9" ht="21" customHeight="1">
      <c r="A59" s="34" t="s">
        <v>198</v>
      </c>
      <c r="B59" s="154"/>
      <c r="C59" s="232">
        <f>SUM(C60)</f>
        <v>1000000000</v>
      </c>
      <c r="D59" s="233">
        <f>SUM(D60)</f>
        <v>1000000000</v>
      </c>
      <c r="E59" s="234">
        <f t="shared" si="1"/>
        <v>0</v>
      </c>
      <c r="F59" s="32"/>
      <c r="G59" s="32"/>
      <c r="H59" s="32"/>
      <c r="I59" s="33"/>
    </row>
    <row r="60" spans="1:9" ht="21" customHeight="1">
      <c r="A60" s="34"/>
      <c r="B60" s="154" t="s">
        <v>200</v>
      </c>
      <c r="C60" s="232">
        <v>1000000000</v>
      </c>
      <c r="D60" s="233">
        <v>1000000000</v>
      </c>
      <c r="E60" s="234">
        <f t="shared" si="1"/>
        <v>0</v>
      </c>
      <c r="F60" s="32"/>
      <c r="G60" s="32"/>
      <c r="H60" s="32"/>
      <c r="I60" s="33"/>
    </row>
    <row r="61" spans="1:9" ht="21" customHeight="1">
      <c r="A61" s="28" t="s">
        <v>83</v>
      </c>
      <c r="B61" s="153"/>
      <c r="C61" s="235">
        <f>C62+C64</f>
        <v>0</v>
      </c>
      <c r="D61" s="236">
        <f>D62+D64</f>
        <v>0</v>
      </c>
      <c r="E61" s="237">
        <f t="shared" si="1"/>
        <v>0</v>
      </c>
      <c r="F61" s="32"/>
      <c r="G61" s="32"/>
      <c r="H61" s="32"/>
      <c r="I61" s="33"/>
    </row>
    <row r="62" spans="1:9" ht="21" customHeight="1">
      <c r="A62" s="34" t="s">
        <v>115</v>
      </c>
      <c r="B62" s="154"/>
      <c r="C62" s="232">
        <f>C63</f>
        <v>0</v>
      </c>
      <c r="D62" s="233">
        <f>D63</f>
        <v>0</v>
      </c>
      <c r="E62" s="234">
        <f t="shared" si="1"/>
        <v>0</v>
      </c>
      <c r="F62" s="32"/>
      <c r="G62" s="32"/>
      <c r="H62" s="32"/>
      <c r="I62" s="33"/>
    </row>
    <row r="63" spans="1:9" ht="21" customHeight="1">
      <c r="A63" s="65"/>
      <c r="B63" s="154" t="s">
        <v>116</v>
      </c>
      <c r="C63" s="259">
        <f>금산빌딩!C118+을지재단빌딩!C117+을지병원영안실!C116+을지대학병원장례식장!C116+일현미술관!C116+강남을지병원!C117</f>
        <v>0</v>
      </c>
      <c r="D63" s="260">
        <f>금산빌딩!D118+을지재단빌딩!D117+을지병원영안실!D116+을지대학병원장례식장!D116+일현미술관!D116</f>
        <v>0</v>
      </c>
      <c r="E63" s="234">
        <f t="shared" si="1"/>
        <v>0</v>
      </c>
      <c r="F63" s="15"/>
      <c r="G63" s="15"/>
      <c r="H63" s="15"/>
      <c r="I63" s="16"/>
    </row>
    <row r="64" spans="1:9" ht="21" customHeight="1">
      <c r="A64" s="34" t="s">
        <v>84</v>
      </c>
      <c r="B64" s="154"/>
      <c r="C64" s="232">
        <f>SUM(C65:C67)</f>
        <v>0</v>
      </c>
      <c r="D64" s="233">
        <f>SUM(D65:D67)</f>
        <v>0</v>
      </c>
      <c r="E64" s="234">
        <f t="shared" si="1"/>
        <v>0</v>
      </c>
      <c r="F64" s="32"/>
      <c r="G64" s="32"/>
      <c r="H64" s="32"/>
      <c r="I64" s="33"/>
    </row>
    <row r="65" spans="1:9" ht="21" customHeight="1">
      <c r="A65" s="36"/>
      <c r="B65" s="154" t="s">
        <v>85</v>
      </c>
      <c r="C65" s="232">
        <f>금산빌딩!C120+을지재단빌딩!C119+을지병원영안실!C118+을지대학병원장례식장!C118+일현미술관!C118+강남을지병원!C119</f>
        <v>0</v>
      </c>
      <c r="D65" s="233">
        <f>금산빌딩!D120+을지재단빌딩!D119+을지병원영안실!D118+을지대학병원장례식장!D118+일현미술관!D118</f>
        <v>0</v>
      </c>
      <c r="E65" s="234">
        <f t="shared" si="1"/>
        <v>0</v>
      </c>
      <c r="F65" s="32"/>
      <c r="G65" s="32"/>
      <c r="H65" s="32"/>
      <c r="I65" s="33"/>
    </row>
    <row r="66" spans="1:9" ht="21" customHeight="1">
      <c r="A66" s="48"/>
      <c r="B66" s="155" t="s">
        <v>86</v>
      </c>
      <c r="C66" s="232">
        <f>금산빌딩!C121+을지재단빌딩!C120+을지병원영안실!C119+을지대학병원장례식장!C119+일현미술관!C119+강남을지병원!C120</f>
        <v>0</v>
      </c>
      <c r="D66" s="230">
        <f>금산빌딩!D121+을지재단빌딩!D120+을지병원영안실!D119+을지대학병원장례식장!D119+일현미술관!D119</f>
        <v>0</v>
      </c>
      <c r="E66" s="231">
        <f t="shared" si="1"/>
        <v>0</v>
      </c>
      <c r="F66" s="45"/>
      <c r="G66" s="45"/>
      <c r="H66" s="45"/>
      <c r="I66" s="46"/>
    </row>
    <row r="67" spans="1:9" ht="21" customHeight="1">
      <c r="A67" s="37"/>
      <c r="B67" s="156" t="s">
        <v>87</v>
      </c>
      <c r="C67" s="241">
        <f>금산빌딩!C122+을지재단빌딩!C121+을지병원영안실!C120+을지대학병원장례식장!C120+일현미술관!C120+강남을지병원!C121</f>
        <v>0</v>
      </c>
      <c r="D67" s="242">
        <f>금산빌딩!D122+을지재단빌딩!D121+을지병원영안실!D120+을지대학병원장례식장!D120+일현미술관!D120</f>
        <v>0</v>
      </c>
      <c r="E67" s="240">
        <f t="shared" si="1"/>
        <v>0</v>
      </c>
      <c r="F67" s="41"/>
      <c r="G67" s="41"/>
      <c r="H67" s="41"/>
      <c r="I67" s="42"/>
    </row>
    <row r="68" spans="1:9" ht="21" customHeight="1">
      <c r="A68" s="49" t="s">
        <v>88</v>
      </c>
      <c r="B68" s="157"/>
      <c r="C68" s="226">
        <f>SUM(C69)</f>
        <v>109558064</v>
      </c>
      <c r="D68" s="227">
        <f>SUM(D69)</f>
        <v>100000000</v>
      </c>
      <c r="E68" s="228">
        <f t="shared" si="1"/>
        <v>9558064</v>
      </c>
      <c r="F68" s="45"/>
      <c r="G68" s="45"/>
      <c r="H68" s="45"/>
      <c r="I68" s="46"/>
    </row>
    <row r="69" spans="1:9" ht="21" customHeight="1">
      <c r="A69" s="34" t="s">
        <v>89</v>
      </c>
      <c r="B69" s="154"/>
      <c r="C69" s="232">
        <f>SUM(C70:C76)</f>
        <v>109558064</v>
      </c>
      <c r="D69" s="233">
        <f>SUM(D70:D76)</f>
        <v>100000000</v>
      </c>
      <c r="E69" s="234">
        <f t="shared" si="1"/>
        <v>9558064</v>
      </c>
      <c r="F69" s="32"/>
      <c r="G69" s="32"/>
      <c r="H69" s="32"/>
      <c r="I69" s="33"/>
    </row>
    <row r="70" spans="1:9" ht="21" customHeight="1">
      <c r="A70" s="36"/>
      <c r="B70" s="154" t="s">
        <v>90</v>
      </c>
      <c r="C70" s="232">
        <v>0</v>
      </c>
      <c r="D70" s="233">
        <f>금산빌딩!D125+을지재단빌딩!D124+을지병원영안실!D123+을지대학병원장례식장!D123+일현미술관!D123</f>
        <v>0</v>
      </c>
      <c r="E70" s="234">
        <f aca="true" t="shared" si="2" ref="E70:E96">C70-D70</f>
        <v>0</v>
      </c>
      <c r="F70" s="32"/>
      <c r="G70" s="145"/>
      <c r="H70" s="145"/>
      <c r="I70" s="146"/>
    </row>
    <row r="71" spans="1:9" ht="21" customHeight="1">
      <c r="A71" s="48"/>
      <c r="B71" s="154" t="s">
        <v>91</v>
      </c>
      <c r="C71" s="232">
        <v>0</v>
      </c>
      <c r="D71" s="233">
        <f>금산빌딩!D126+을지재단빌딩!D125+을지병원영안실!D124+을지대학병원장례식장!D124+일현미술관!D124</f>
        <v>0</v>
      </c>
      <c r="E71" s="234">
        <f t="shared" si="2"/>
        <v>0</v>
      </c>
      <c r="F71" s="32"/>
      <c r="G71" s="32"/>
      <c r="H71" s="32"/>
      <c r="I71" s="33"/>
    </row>
    <row r="72" spans="1:9" ht="21" customHeight="1">
      <c r="A72" s="48"/>
      <c r="B72" s="158" t="s">
        <v>268</v>
      </c>
      <c r="C72" s="232">
        <v>105000000</v>
      </c>
      <c r="D72" s="261">
        <f>강남을지병원!D126</f>
        <v>0</v>
      </c>
      <c r="E72" s="234">
        <f t="shared" si="2"/>
        <v>105000000</v>
      </c>
      <c r="F72" s="63" t="s">
        <v>321</v>
      </c>
      <c r="G72" s="63"/>
      <c r="H72" s="63"/>
      <c r="I72" s="64"/>
    </row>
    <row r="73" spans="1:9" ht="21" customHeight="1">
      <c r="A73" s="48"/>
      <c r="B73" s="158" t="s">
        <v>290</v>
      </c>
      <c r="C73" s="232">
        <v>0</v>
      </c>
      <c r="D73" s="245">
        <v>100000000</v>
      </c>
      <c r="E73" s="234">
        <f t="shared" si="2"/>
        <v>-100000000</v>
      </c>
      <c r="F73" s="63"/>
      <c r="G73" s="63"/>
      <c r="H73" s="63"/>
      <c r="I73" s="64" t="s">
        <v>41</v>
      </c>
    </row>
    <row r="74" spans="1:9" ht="21" customHeight="1">
      <c r="A74" s="48"/>
      <c r="B74" s="158" t="s">
        <v>92</v>
      </c>
      <c r="C74" s="232">
        <v>4558064</v>
      </c>
      <c r="D74" s="233">
        <v>0</v>
      </c>
      <c r="E74" s="234">
        <f t="shared" si="2"/>
        <v>4558064</v>
      </c>
      <c r="F74" s="32" t="s">
        <v>331</v>
      </c>
      <c r="G74" s="32"/>
      <c r="H74" s="32"/>
      <c r="I74" s="33"/>
    </row>
    <row r="75" spans="1:9" ht="21" customHeight="1">
      <c r="A75" s="48"/>
      <c r="B75" s="154" t="s">
        <v>93</v>
      </c>
      <c r="C75" s="232">
        <v>0</v>
      </c>
      <c r="D75" s="233">
        <f>금산빌딩!D129+을지재단빌딩!D128+을지병원영안실!D127+을지대학병원장례식장!D127+일현미술관!D127</f>
        <v>0</v>
      </c>
      <c r="E75" s="234">
        <f t="shared" si="2"/>
        <v>0</v>
      </c>
      <c r="F75" s="32"/>
      <c r="G75" s="32"/>
      <c r="H75" s="32"/>
      <c r="I75" s="33" t="s">
        <v>7</v>
      </c>
    </row>
    <row r="76" spans="1:9" ht="21" customHeight="1">
      <c r="A76" s="47"/>
      <c r="B76" s="154" t="s">
        <v>291</v>
      </c>
      <c r="C76" s="232">
        <v>0</v>
      </c>
      <c r="D76" s="233">
        <v>0</v>
      </c>
      <c r="E76" s="234">
        <f t="shared" si="2"/>
        <v>0</v>
      </c>
      <c r="F76" s="32"/>
      <c r="G76" s="32"/>
      <c r="H76" s="32"/>
      <c r="I76" s="33"/>
    </row>
    <row r="77" spans="1:9" ht="21" customHeight="1">
      <c r="A77" s="49" t="s">
        <v>95</v>
      </c>
      <c r="B77" s="157"/>
      <c r="C77" s="226">
        <f>SUM(C78)</f>
        <v>0</v>
      </c>
      <c r="D77" s="227">
        <f>SUM(D78)</f>
        <v>0</v>
      </c>
      <c r="E77" s="231">
        <f t="shared" si="2"/>
        <v>0</v>
      </c>
      <c r="F77" s="45"/>
      <c r="G77" s="45"/>
      <c r="H77" s="45"/>
      <c r="I77" s="46"/>
    </row>
    <row r="78" spans="1:9" ht="21" customHeight="1">
      <c r="A78" s="34" t="s">
        <v>96</v>
      </c>
      <c r="B78" s="154"/>
      <c r="C78" s="232">
        <f>SUM(C79)</f>
        <v>0</v>
      </c>
      <c r="D78" s="233">
        <f>SUM(D79)</f>
        <v>0</v>
      </c>
      <c r="E78" s="234">
        <f t="shared" si="2"/>
        <v>0</v>
      </c>
      <c r="F78" s="32"/>
      <c r="G78" s="32"/>
      <c r="H78" s="32"/>
      <c r="I78" s="33"/>
    </row>
    <row r="79" spans="1:9" ht="21" customHeight="1">
      <c r="A79" s="34"/>
      <c r="B79" s="154" t="s">
        <v>97</v>
      </c>
      <c r="C79" s="232">
        <f>금산빌딩!C133+을지재단빌딩!C132+을지병원영안실!C131+을지대학병원장례식장!C131+일현미술관!C131+강남을지병원!C133</f>
        <v>0</v>
      </c>
      <c r="D79" s="233">
        <f>금산빌딩!D133+을지재단빌딩!D132+을지병원영안실!D131+을지대학병원장례식장!D131+일현미술관!D131</f>
        <v>0</v>
      </c>
      <c r="E79" s="234">
        <f t="shared" si="2"/>
        <v>0</v>
      </c>
      <c r="F79" s="32" t="s">
        <v>7</v>
      </c>
      <c r="G79" s="32"/>
      <c r="H79" s="32"/>
      <c r="I79" s="33"/>
    </row>
    <row r="80" spans="1:9" ht="21" customHeight="1">
      <c r="A80" s="28" t="s">
        <v>98</v>
      </c>
      <c r="B80" s="153"/>
      <c r="C80" s="235">
        <f>SUM(C81+C84)</f>
        <v>1375200000</v>
      </c>
      <c r="D80" s="236">
        <f>SUM(D81+D84)</f>
        <v>200000000</v>
      </c>
      <c r="E80" s="237">
        <f t="shared" si="2"/>
        <v>1175200000</v>
      </c>
      <c r="F80" s="32"/>
      <c r="G80" s="32"/>
      <c r="H80" s="32"/>
      <c r="I80" s="33"/>
    </row>
    <row r="81" spans="1:9" ht="21" customHeight="1">
      <c r="A81" s="34" t="s">
        <v>99</v>
      </c>
      <c r="B81" s="154"/>
      <c r="C81" s="232">
        <f>SUM(C82:C83)</f>
        <v>0</v>
      </c>
      <c r="D81" s="233">
        <f>SUM(D82:D83)</f>
        <v>0</v>
      </c>
      <c r="E81" s="234">
        <f t="shared" si="2"/>
        <v>0</v>
      </c>
      <c r="F81" s="32"/>
      <c r="G81" s="32"/>
      <c r="H81" s="32"/>
      <c r="I81" s="33"/>
    </row>
    <row r="82" spans="1:9" ht="21" customHeight="1">
      <c r="A82" s="36"/>
      <c r="B82" s="154" t="s">
        <v>100</v>
      </c>
      <c r="C82" s="232">
        <f>금산빌딩!C136+을지재단빌딩!C135+을지병원영안실!C134+을지대학병원장례식장!C134+일현미술관!C134+강남을지병원!C136</f>
        <v>0</v>
      </c>
      <c r="D82" s="233">
        <f>금산빌딩!D136+을지재단빌딩!D135+을지병원영안실!D134+을지대학병원장례식장!D134+일현미술관!D134</f>
        <v>0</v>
      </c>
      <c r="E82" s="234">
        <f t="shared" si="2"/>
        <v>0</v>
      </c>
      <c r="F82" s="32" t="s">
        <v>151</v>
      </c>
      <c r="G82" s="32"/>
      <c r="H82" s="32"/>
      <c r="I82" s="33" t="s">
        <v>7</v>
      </c>
    </row>
    <row r="83" spans="1:9" ht="21" customHeight="1">
      <c r="A83" s="47"/>
      <c r="B83" s="154" t="s">
        <v>101</v>
      </c>
      <c r="C83" s="232">
        <f>금산빌딩!C137+을지재단빌딩!C136+을지병원영안실!C135+을지대학병원장례식장!C135+일현미술관!C135+강남을지병원!C137</f>
        <v>0</v>
      </c>
      <c r="D83" s="233">
        <f>금산빌딩!D137+을지재단빌딩!D136+을지병원영안실!D135+을지대학병원장례식장!D135+일현미술관!D135</f>
        <v>0</v>
      </c>
      <c r="E83" s="234">
        <f t="shared" si="2"/>
        <v>0</v>
      </c>
      <c r="F83" s="32"/>
      <c r="G83" s="32"/>
      <c r="H83" s="32"/>
      <c r="I83" s="33"/>
    </row>
    <row r="84" spans="1:9" ht="21" customHeight="1">
      <c r="A84" s="47" t="s">
        <v>102</v>
      </c>
      <c r="B84" s="155"/>
      <c r="C84" s="229">
        <f>SUM(C85:C87)</f>
        <v>1375200000</v>
      </c>
      <c r="D84" s="230">
        <f>SUM(D85:D87)</f>
        <v>200000000</v>
      </c>
      <c r="E84" s="231">
        <f t="shared" si="2"/>
        <v>1175200000</v>
      </c>
      <c r="F84" s="45"/>
      <c r="G84" s="45"/>
      <c r="H84" s="45"/>
      <c r="I84" s="46"/>
    </row>
    <row r="85" spans="1:9" ht="21" customHeight="1">
      <c r="A85" s="36"/>
      <c r="B85" s="154" t="s">
        <v>103</v>
      </c>
      <c r="C85" s="229">
        <v>1375200000</v>
      </c>
      <c r="D85" s="230">
        <v>200000000</v>
      </c>
      <c r="E85" s="234">
        <f t="shared" si="2"/>
        <v>1175200000</v>
      </c>
      <c r="F85" s="32" t="s">
        <v>306</v>
      </c>
      <c r="G85" s="32"/>
      <c r="H85" s="32"/>
      <c r="I85" s="33"/>
    </row>
    <row r="86" spans="1:9" ht="21" customHeight="1">
      <c r="A86" s="48"/>
      <c r="B86" s="154" t="s">
        <v>104</v>
      </c>
      <c r="C86" s="229">
        <f>금산빌딩!C140+을지재단빌딩!C139+을지병원영안실!C138+을지대학병원장례식장!C138+일현미술관!C138+강남을지병원!C140</f>
        <v>0</v>
      </c>
      <c r="D86" s="233">
        <f>금산빌딩!D140+을지재단빌딩!D139+을지병원영안실!D138+을지대학병원장례식장!D138+일현미술관!D138</f>
        <v>0</v>
      </c>
      <c r="E86" s="234">
        <f t="shared" si="2"/>
        <v>0</v>
      </c>
      <c r="F86" s="32" t="s">
        <v>7</v>
      </c>
      <c r="G86" s="32"/>
      <c r="H86" s="32"/>
      <c r="I86" s="33" t="s">
        <v>7</v>
      </c>
    </row>
    <row r="87" spans="1:9" ht="21" customHeight="1">
      <c r="A87" s="37"/>
      <c r="B87" s="177" t="s">
        <v>105</v>
      </c>
      <c r="C87" s="262">
        <f>금산빌딩!C141+을지재단빌딩!C140+을지병원영안실!C139+을지대학병원장례식장!C139+일현미술관!C139+강남을지병원!C141</f>
        <v>0</v>
      </c>
      <c r="D87" s="263">
        <f>금산빌딩!D141+을지재단빌딩!D140+을지병원영안실!D139+을지대학병원장례식장!D139+일현미술관!D139</f>
        <v>0</v>
      </c>
      <c r="E87" s="264">
        <f t="shared" si="2"/>
        <v>0</v>
      </c>
      <c r="F87" s="110" t="s">
        <v>7</v>
      </c>
      <c r="G87" s="110"/>
      <c r="H87" s="110"/>
      <c r="I87" s="111"/>
    </row>
    <row r="88" spans="1:9" ht="21" customHeight="1">
      <c r="A88" s="112" t="s">
        <v>106</v>
      </c>
      <c r="B88" s="167"/>
      <c r="C88" s="265">
        <f>SUM('수입 (원단위)'!C61-C5-C14-C47-C53-C58-C61-C68-C77-C80)</f>
        <v>9718653972</v>
      </c>
      <c r="D88" s="266">
        <f>SUM('수입 (원단위)'!D61-D5-D14-D47-D53-D58-D61-D68-D77-D80)</f>
        <v>3278758158</v>
      </c>
      <c r="E88" s="267">
        <f t="shared" si="2"/>
        <v>6439895814</v>
      </c>
      <c r="F88" s="113"/>
      <c r="G88" s="113"/>
      <c r="H88" s="113"/>
      <c r="I88" s="114"/>
    </row>
    <row r="89" spans="1:9" ht="21" customHeight="1">
      <c r="A89" s="49" t="s">
        <v>107</v>
      </c>
      <c r="B89" s="157"/>
      <c r="C89" s="226">
        <f>SUM(C90:C91)</f>
        <v>9718653972</v>
      </c>
      <c r="D89" s="227">
        <f>SUM(D90:D91)</f>
        <v>3278758158</v>
      </c>
      <c r="E89" s="228">
        <f t="shared" si="2"/>
        <v>6439895814</v>
      </c>
      <c r="F89" s="45"/>
      <c r="G89" s="45"/>
      <c r="H89" s="45"/>
      <c r="I89" s="46"/>
    </row>
    <row r="90" spans="1:9" ht="21" customHeight="1">
      <c r="A90" s="36"/>
      <c r="B90" s="154" t="s">
        <v>108</v>
      </c>
      <c r="C90" s="232">
        <f>C88</f>
        <v>9718653972</v>
      </c>
      <c r="D90" s="233">
        <f>D88</f>
        <v>3278758158</v>
      </c>
      <c r="E90" s="234">
        <f t="shared" si="2"/>
        <v>6439895814</v>
      </c>
      <c r="F90" s="32"/>
      <c r="G90" s="32"/>
      <c r="H90" s="32"/>
      <c r="I90" s="33"/>
    </row>
    <row r="91" spans="1:9" ht="21" customHeight="1">
      <c r="A91" s="47"/>
      <c r="B91" s="154" t="s">
        <v>109</v>
      </c>
      <c r="C91" s="232">
        <v>0</v>
      </c>
      <c r="D91" s="233">
        <v>0</v>
      </c>
      <c r="E91" s="234">
        <f t="shared" si="2"/>
        <v>0</v>
      </c>
      <c r="F91" s="32"/>
      <c r="G91" s="32"/>
      <c r="H91" s="32"/>
      <c r="I91" s="33"/>
    </row>
    <row r="92" spans="1:9" ht="19.5" customHeight="1">
      <c r="A92" s="28" t="s">
        <v>110</v>
      </c>
      <c r="B92" s="153"/>
      <c r="C92" s="235">
        <f>SUM(C93:C95)</f>
        <v>0</v>
      </c>
      <c r="D92" s="236">
        <f>SUM(D93:D95)</f>
        <v>0</v>
      </c>
      <c r="E92" s="237">
        <f t="shared" si="2"/>
        <v>0</v>
      </c>
      <c r="F92" s="32"/>
      <c r="G92" s="32"/>
      <c r="H92" s="32"/>
      <c r="I92" s="33"/>
    </row>
    <row r="93" spans="1:9" ht="19.5" customHeight="1">
      <c r="A93" s="36"/>
      <c r="B93" s="154" t="s">
        <v>111</v>
      </c>
      <c r="C93" s="232">
        <v>0</v>
      </c>
      <c r="D93" s="233">
        <v>0</v>
      </c>
      <c r="E93" s="234">
        <f t="shared" si="2"/>
        <v>0</v>
      </c>
      <c r="F93" s="32"/>
      <c r="G93" s="32"/>
      <c r="H93" s="32"/>
      <c r="I93" s="33"/>
    </row>
    <row r="94" spans="1:9" ht="19.5" customHeight="1">
      <c r="A94" s="48"/>
      <c r="B94" s="154" t="s">
        <v>112</v>
      </c>
      <c r="C94" s="232">
        <v>0</v>
      </c>
      <c r="D94" s="233">
        <v>0</v>
      </c>
      <c r="E94" s="234">
        <f t="shared" si="2"/>
        <v>0</v>
      </c>
      <c r="F94" s="32"/>
      <c r="G94" s="32"/>
      <c r="H94" s="32"/>
      <c r="I94" s="33"/>
    </row>
    <row r="95" spans="1:9" ht="19.5" customHeight="1">
      <c r="A95" s="47"/>
      <c r="B95" s="154" t="s">
        <v>113</v>
      </c>
      <c r="C95" s="232">
        <v>0</v>
      </c>
      <c r="D95" s="233">
        <v>0</v>
      </c>
      <c r="E95" s="234">
        <f t="shared" si="2"/>
        <v>0</v>
      </c>
      <c r="F95" s="32"/>
      <c r="G95" s="32"/>
      <c r="H95" s="32"/>
      <c r="I95" s="33"/>
    </row>
    <row r="96" spans="1:9" ht="19.5" customHeight="1">
      <c r="A96" s="52" t="s">
        <v>114</v>
      </c>
      <c r="B96" s="160"/>
      <c r="C96" s="238">
        <f>SUM(C5+C14+C47+C53+C58+C61+C68+C77+C80+C88)</f>
        <v>21622542592</v>
      </c>
      <c r="D96" s="239">
        <f>SUM(D5+D14+D47+D53+D58+D61+D68+D77+D80+D88)</f>
        <v>13551014280</v>
      </c>
      <c r="E96" s="240">
        <f t="shared" si="2"/>
        <v>8071528312</v>
      </c>
      <c r="F96" s="41"/>
      <c r="G96" s="41"/>
      <c r="H96" s="41"/>
      <c r="I96" s="42"/>
    </row>
    <row r="98" spans="3:4" ht="13.5">
      <c r="C98" s="188">
        <f>C89-C92</f>
        <v>9718653972</v>
      </c>
      <c r="D98" s="188">
        <f>D89-D92</f>
        <v>3278758158</v>
      </c>
    </row>
    <row r="99" spans="3:4" ht="13.5">
      <c r="C99" s="188">
        <f>C88-C98</f>
        <v>0</v>
      </c>
      <c r="D99" s="188">
        <f>D88-D98</f>
        <v>0</v>
      </c>
    </row>
  </sheetData>
  <sheetProtection/>
  <mergeCells count="11">
    <mergeCell ref="C3:C4"/>
    <mergeCell ref="D3:D4"/>
    <mergeCell ref="E3:E4"/>
    <mergeCell ref="F3:I4"/>
    <mergeCell ref="F17:H17"/>
    <mergeCell ref="F20:I20"/>
    <mergeCell ref="F25:I25"/>
    <mergeCell ref="F29:I29"/>
    <mergeCell ref="F30:I30"/>
    <mergeCell ref="F31:I31"/>
    <mergeCell ref="F57:I57"/>
  </mergeCells>
  <printOptions/>
  <pageMargins left="0.34" right="0.19" top="0.72" bottom="0.49" header="0.63" footer="0.17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0"/>
  <sheetViews>
    <sheetView showGridLines="0" tabSelected="1" view="pageBreakPreview" zoomScaleNormal="97" zoomScaleSheetLayoutView="100" zoomScalePageLayoutView="0" workbookViewId="0" topLeftCell="A1">
      <pane xSplit="2" ySplit="4" topLeftCell="C7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0" sqref="C80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188" customWidth="1"/>
    <col min="6" max="6" width="12.99609375" style="5" customWidth="1"/>
    <col min="7" max="7" width="9.6640625" style="5" customWidth="1"/>
    <col min="8" max="8" width="12.3359375" style="5" customWidth="1"/>
    <col min="9" max="9" width="15.9960937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5" ht="19.5" customHeight="1">
      <c r="A1" s="6" t="str">
        <f>'수입 (원단위)'!A3</f>
        <v>◎ 을지학원수익사업(합 산-금산빌딩,을지재단빌딩,을지대학교병원장례식장,강남을지병원)</v>
      </c>
      <c r="B1" s="7"/>
      <c r="C1" s="179"/>
      <c r="D1" s="179"/>
      <c r="E1" s="179"/>
    </row>
    <row r="2" spans="1:9" ht="19.5" customHeight="1">
      <c r="A2" s="57" t="s">
        <v>117</v>
      </c>
      <c r="B2" s="57"/>
      <c r="C2" s="189"/>
      <c r="D2" s="189"/>
      <c r="E2" s="189"/>
      <c r="F2" s="58"/>
      <c r="G2" s="58"/>
      <c r="H2" s="58"/>
      <c r="I2" s="120" t="s">
        <v>118</v>
      </c>
    </row>
    <row r="3" spans="1:15" ht="19.5" customHeight="1">
      <c r="A3" s="9" t="s">
        <v>121</v>
      </c>
      <c r="B3" s="147" t="s">
        <v>122</v>
      </c>
      <c r="C3" s="447" t="str">
        <f>'수입 (원단위)'!C5</f>
        <v>추경예산</v>
      </c>
      <c r="D3" s="449" t="str">
        <f>'수입 (원단위)'!D5</f>
        <v>본 예산</v>
      </c>
      <c r="E3" s="451" t="s">
        <v>0</v>
      </c>
      <c r="F3" s="472" t="s">
        <v>1</v>
      </c>
      <c r="G3" s="408"/>
      <c r="H3" s="408"/>
      <c r="I3" s="409"/>
      <c r="K3" s="69">
        <v>24271900</v>
      </c>
      <c r="L3" s="69">
        <v>5521430</v>
      </c>
      <c r="M3" s="69">
        <f aca="true" t="shared" si="0" ref="M3:M12">N3-K3-L3</f>
        <v>44748880</v>
      </c>
      <c r="N3" s="69">
        <v>74542210</v>
      </c>
      <c r="O3" s="5">
        <v>3</v>
      </c>
    </row>
    <row r="4" spans="1:15" ht="19.5" customHeight="1">
      <c r="A4" s="11" t="s">
        <v>2</v>
      </c>
      <c r="B4" s="148" t="s">
        <v>3</v>
      </c>
      <c r="C4" s="448"/>
      <c r="D4" s="450"/>
      <c r="E4" s="452"/>
      <c r="F4" s="473"/>
      <c r="G4" s="410"/>
      <c r="H4" s="410"/>
      <c r="I4" s="411"/>
      <c r="K4" s="69">
        <v>23176900</v>
      </c>
      <c r="L4" s="69">
        <v>5303480</v>
      </c>
      <c r="M4" s="69">
        <f t="shared" si="0"/>
        <v>43503440</v>
      </c>
      <c r="N4" s="69">
        <v>71983820</v>
      </c>
      <c r="O4" s="5">
        <v>4</v>
      </c>
    </row>
    <row r="5" spans="1:15" ht="18.75" customHeight="1">
      <c r="A5" s="49" t="s">
        <v>161</v>
      </c>
      <c r="B5" s="157"/>
      <c r="C5" s="226">
        <f>SUM(C6)</f>
        <v>2015500000</v>
      </c>
      <c r="D5" s="227">
        <f>SUM(D6)</f>
        <v>1794000000</v>
      </c>
      <c r="E5" s="228">
        <f aca="true" t="shared" si="1" ref="E5:E70">C5-D5</f>
        <v>221500000</v>
      </c>
      <c r="F5" s="458"/>
      <c r="G5" s="436"/>
      <c r="H5" s="436"/>
      <c r="I5" s="437"/>
      <c r="K5" s="69">
        <v>23176900</v>
      </c>
      <c r="L5" s="69">
        <v>5450250</v>
      </c>
      <c r="M5" s="69">
        <f t="shared" si="0"/>
        <v>39205000</v>
      </c>
      <c r="N5" s="69">
        <v>67832150</v>
      </c>
      <c r="O5" s="5">
        <v>5</v>
      </c>
    </row>
    <row r="6" spans="1:15" ht="18.75" customHeight="1">
      <c r="A6" s="34" t="s">
        <v>162</v>
      </c>
      <c r="B6" s="154"/>
      <c r="C6" s="232">
        <f>SUM(C7:C13)</f>
        <v>2015500000</v>
      </c>
      <c r="D6" s="233">
        <f>SUM(D7:D13)</f>
        <v>1794000000</v>
      </c>
      <c r="E6" s="234">
        <f t="shared" si="1"/>
        <v>221500000</v>
      </c>
      <c r="F6" s="458"/>
      <c r="G6" s="436"/>
      <c r="H6" s="436"/>
      <c r="I6" s="437"/>
      <c r="K6" s="69">
        <v>23951250</v>
      </c>
      <c r="L6" s="69">
        <v>5582780</v>
      </c>
      <c r="M6" s="69">
        <f t="shared" si="0"/>
        <v>42191060</v>
      </c>
      <c r="N6" s="69">
        <v>71725090</v>
      </c>
      <c r="O6" s="5">
        <v>6</v>
      </c>
    </row>
    <row r="7" spans="1:15" ht="18.75" customHeight="1">
      <c r="A7" s="36"/>
      <c r="B7" s="158" t="s">
        <v>39</v>
      </c>
      <c r="C7" s="244">
        <f>금산빌딩!C62+을지재단빌딩!C62+을지병원영안실!C62+을지대학병원장례식장!C62+일현미술관!C62+강남을지병원!C62</f>
        <v>426000000</v>
      </c>
      <c r="D7" s="233">
        <f>금산빌딩!D62+을지재단빌딩!D62+을지병원영안실!D62+을지대학병원장례식장!D62+일현미술관!D62+강남을지병원!D62</f>
        <v>426000000</v>
      </c>
      <c r="E7" s="234">
        <f>C7-D7</f>
        <v>0</v>
      </c>
      <c r="F7" s="458" t="str">
        <f>+'지출 (원단위)'!F7:I7</f>
        <v>금산빌딩 46,000,000 강남을지 380,000,000</v>
      </c>
      <c r="G7" s="436"/>
      <c r="H7" s="436"/>
      <c r="I7" s="437"/>
      <c r="K7" s="69">
        <v>23348300</v>
      </c>
      <c r="L7" s="69">
        <v>5481620</v>
      </c>
      <c r="M7" s="69">
        <f t="shared" si="0"/>
        <v>38941020</v>
      </c>
      <c r="N7" s="69">
        <v>67770940</v>
      </c>
      <c r="O7" s="5">
        <v>7</v>
      </c>
    </row>
    <row r="8" spans="1:15" ht="18.75" customHeight="1">
      <c r="A8" s="48"/>
      <c r="B8" s="154" t="s">
        <v>40</v>
      </c>
      <c r="C8" s="244">
        <f>금산빌딩!C63+을지재단빌딩!C63+을지병원영안실!C63+을지대학병원장례식장!C63+일현미술관!C63+강남을지병원!C63</f>
        <v>16000000</v>
      </c>
      <c r="D8" s="233">
        <f>금산빌딩!D63+을지재단빌딩!D63+을지병원영안실!D63+을지대학병원장례식장!D63+일현미술관!D63+강남을지병원!D63</f>
        <v>16000000</v>
      </c>
      <c r="E8" s="234">
        <f>C8-D8</f>
        <v>0</v>
      </c>
      <c r="F8" s="458" t="str">
        <f>+'지출 (원단위)'!F8:I8</f>
        <v>금산빌딩 16,000,000</v>
      </c>
      <c r="G8" s="436" t="s">
        <v>7</v>
      </c>
      <c r="H8" s="436" t="s">
        <v>7</v>
      </c>
      <c r="I8" s="437"/>
      <c r="K8" s="69">
        <v>24032300</v>
      </c>
      <c r="L8" s="69">
        <v>5583850</v>
      </c>
      <c r="M8" s="69">
        <f t="shared" si="0"/>
        <v>44500390</v>
      </c>
      <c r="N8" s="69">
        <v>74116540</v>
      </c>
      <c r="O8" s="5">
        <v>8</v>
      </c>
    </row>
    <row r="9" spans="1:15" ht="18.75" customHeight="1">
      <c r="A9" s="48"/>
      <c r="B9" s="158" t="s">
        <v>42</v>
      </c>
      <c r="C9" s="244">
        <f>금산빌딩!C64+을지재단빌딩!C64+을지병원영안실!C64+을지대학병원장례식장!C64+일현미술관!C64+강남을지병원!C64</f>
        <v>1116000000</v>
      </c>
      <c r="D9" s="233">
        <f>금산빌딩!D64+을지재단빌딩!D64+을지병원영안실!D64+을지대학병원장례식장!D64+일현미술관!D64+강남을지병원!D64</f>
        <v>1116000000</v>
      </c>
      <c r="E9" s="234">
        <f>C9-D9</f>
        <v>0</v>
      </c>
      <c r="F9" s="458" t="str">
        <f>+'지출 (원단위)'!F9:I9</f>
        <v>금산빌딩 16,000,000 강남을지 1,100,000,000</v>
      </c>
      <c r="G9" s="436" t="s">
        <v>41</v>
      </c>
      <c r="H9" s="436" t="s">
        <v>41</v>
      </c>
      <c r="I9" s="437"/>
      <c r="K9" s="69">
        <v>23425300</v>
      </c>
      <c r="L9" s="69">
        <v>5482690</v>
      </c>
      <c r="M9" s="69">
        <f t="shared" si="0"/>
        <v>43413340</v>
      </c>
      <c r="N9" s="69">
        <v>72321330</v>
      </c>
      <c r="O9" s="5">
        <v>9</v>
      </c>
    </row>
    <row r="10" spans="1:15" ht="18.75" customHeight="1">
      <c r="A10" s="48"/>
      <c r="B10" s="154" t="s">
        <v>43</v>
      </c>
      <c r="C10" s="244">
        <f>금산빌딩!C65+을지재단빌딩!C65+을지병원영안실!C65+을지대학병원장례식장!C65+일현미술관!C65+강남을지병원!C65</f>
        <v>131000000</v>
      </c>
      <c r="D10" s="233">
        <f>금산빌딩!D65+을지재단빌딩!D65+을지병원영안실!D65+을지대학병원장례식장!D65+일현미술관!D65+강남을지병원!D65</f>
        <v>131000000</v>
      </c>
      <c r="E10" s="234">
        <f>C10-D10</f>
        <v>0</v>
      </c>
      <c r="F10" s="458" t="str">
        <f>+'지출 (원단위)'!F10:I10</f>
        <v>금산빌딩 11,000,000 강남을지 120,000,000</v>
      </c>
      <c r="G10" s="436"/>
      <c r="H10" s="436" t="s">
        <v>41</v>
      </c>
      <c r="I10" s="437"/>
      <c r="K10" s="69">
        <v>23425300</v>
      </c>
      <c r="L10" s="69">
        <v>5482700</v>
      </c>
      <c r="M10" s="69">
        <f t="shared" si="0"/>
        <v>41985800</v>
      </c>
      <c r="N10" s="69">
        <v>70893800</v>
      </c>
      <c r="O10" s="5">
        <v>10</v>
      </c>
    </row>
    <row r="11" spans="1:15" ht="18.75" customHeight="1">
      <c r="A11" s="48"/>
      <c r="B11" s="154" t="s">
        <v>44</v>
      </c>
      <c r="C11" s="244">
        <f>금산빌딩!C66+을지재단빌딩!C66+을지병원영안실!C66+을지대학병원장례식장!C66+일현미술관!C66+강남을지병원!C66</f>
        <v>0</v>
      </c>
      <c r="D11" s="233">
        <f>금산빌딩!D66+을지재단빌딩!D66+을지병원영안실!D66+을지대학병원장례식장!D66+일현미술관!D66+강남을지병원!D66</f>
        <v>0</v>
      </c>
      <c r="E11" s="234">
        <f t="shared" si="1"/>
        <v>0</v>
      </c>
      <c r="F11" s="478"/>
      <c r="G11" s="479"/>
      <c r="H11" s="479"/>
      <c r="I11" s="480"/>
      <c r="K11" s="69">
        <v>21604300</v>
      </c>
      <c r="L11" s="69">
        <v>5298030</v>
      </c>
      <c r="M11" s="69">
        <f t="shared" si="0"/>
        <v>45679020</v>
      </c>
      <c r="N11" s="69">
        <v>72581350</v>
      </c>
      <c r="O11" s="5">
        <v>11</v>
      </c>
    </row>
    <row r="12" spans="1:15" ht="18.75" customHeight="1">
      <c r="A12" s="48"/>
      <c r="B12" s="154" t="s">
        <v>45</v>
      </c>
      <c r="C12" s="244">
        <f>금산빌딩!C67+을지재단빌딩!C67+을지병원영안실!C67+을지대학병원장례식장!C67+일현미술관!C67+강남을지병원!C67</f>
        <v>0</v>
      </c>
      <c r="D12" s="233">
        <f>금산빌딩!D67+을지재단빌딩!D67+을지병원영안실!D67+을지대학병원장례식장!D67+일현미술관!D67+강남을지병원!D67</f>
        <v>0</v>
      </c>
      <c r="E12" s="234">
        <f t="shared" si="1"/>
        <v>0</v>
      </c>
      <c r="F12" s="478"/>
      <c r="G12" s="479"/>
      <c r="H12" s="479"/>
      <c r="I12" s="480"/>
      <c r="K12" s="69">
        <v>20997300</v>
      </c>
      <c r="L12" s="69">
        <v>5196870</v>
      </c>
      <c r="M12" s="69">
        <f t="shared" si="0"/>
        <v>31628130</v>
      </c>
      <c r="N12" s="69">
        <v>57822300</v>
      </c>
      <c r="O12" s="5">
        <v>12</v>
      </c>
    </row>
    <row r="13" spans="1:14" ht="18.75" customHeight="1">
      <c r="A13" s="47"/>
      <c r="B13" s="154" t="s">
        <v>46</v>
      </c>
      <c r="C13" s="244">
        <f>금산빌딩!C68+을지재단빌딩!C68+을지병원영안실!C68+을지대학병원장례식장!C68+일현미술관!C68+강남을지병원!C68</f>
        <v>326500000</v>
      </c>
      <c r="D13" s="233">
        <f>금산빌딩!D68+을지재단빌딩!D68+을지병원영안실!D68+을지대학병원장례식장!D68+일현미술관!D68+강남을지병원!D68</f>
        <v>105000000</v>
      </c>
      <c r="E13" s="234">
        <f t="shared" si="1"/>
        <v>221500000</v>
      </c>
      <c r="F13" s="458" t="str">
        <f>+'지출 (원단위)'!F13:I13</f>
        <v>금산빌딩 46.500,000 강남을지 280,000,000</v>
      </c>
      <c r="G13" s="436"/>
      <c r="H13" s="436" t="s">
        <v>447</v>
      </c>
      <c r="I13" s="437"/>
      <c r="K13" s="69">
        <f>SUM(K3:K12)</f>
        <v>231409750</v>
      </c>
      <c r="L13" s="69">
        <f>SUM(L3:L12)</f>
        <v>54383700</v>
      </c>
      <c r="M13" s="69">
        <f>SUM(M3:M12)</f>
        <v>415796080</v>
      </c>
      <c r="N13" s="69">
        <f>SUM(N3:N12)</f>
        <v>701589530</v>
      </c>
    </row>
    <row r="14" spans="1:9" ht="18.75" customHeight="1">
      <c r="A14" s="28" t="s">
        <v>47</v>
      </c>
      <c r="B14" s="153"/>
      <c r="C14" s="235">
        <f>SUM(C15+C22+C32+C40)</f>
        <v>4693080000</v>
      </c>
      <c r="D14" s="236">
        <f>SUM(D15+D22+D32+D40)</f>
        <v>4533431849</v>
      </c>
      <c r="E14" s="237">
        <f t="shared" si="1"/>
        <v>159648151</v>
      </c>
      <c r="F14" s="478"/>
      <c r="G14" s="479"/>
      <c r="H14" s="479"/>
      <c r="I14" s="480"/>
    </row>
    <row r="15" spans="1:9" ht="18.75" customHeight="1">
      <c r="A15" s="34" t="s">
        <v>48</v>
      </c>
      <c r="B15" s="154"/>
      <c r="C15" s="259">
        <f>SUM(C16:C21)</f>
        <v>1197710000</v>
      </c>
      <c r="D15" s="233">
        <f>SUM(D16:D21)</f>
        <v>1117310000</v>
      </c>
      <c r="E15" s="234">
        <f t="shared" si="1"/>
        <v>80400000</v>
      </c>
      <c r="F15" s="478"/>
      <c r="G15" s="479"/>
      <c r="H15" s="479"/>
      <c r="I15" s="480"/>
    </row>
    <row r="16" spans="1:9" ht="18.75" customHeight="1">
      <c r="A16" s="36"/>
      <c r="B16" s="154" t="s">
        <v>49</v>
      </c>
      <c r="C16" s="244">
        <f>금산빌딩!C71+을지재단빌딩!C71+을지병원영안실!C71+을지대학병원장례식장!C71+일현미술관!C71+강남을지병원!C71</f>
        <v>83000000</v>
      </c>
      <c r="D16" s="233">
        <f>금산빌딩!D71+을지재단빌딩!D71+을지병원영안실!D71+을지대학병원장례식장!D71+일현미술관!D71+강남을지병원!D71</f>
        <v>83000000</v>
      </c>
      <c r="E16" s="234">
        <f t="shared" si="1"/>
        <v>0</v>
      </c>
      <c r="F16" s="458" t="str">
        <f>+'지출 (원단위)'!F16:I16</f>
        <v>을지빌딩 80,000,000 강남을지 3,000,000</v>
      </c>
      <c r="G16" s="436"/>
      <c r="H16" s="436" t="s">
        <v>447</v>
      </c>
      <c r="I16" s="437"/>
    </row>
    <row r="17" spans="1:9" ht="18.75" customHeight="1">
      <c r="A17" s="48"/>
      <c r="B17" s="154" t="s">
        <v>50</v>
      </c>
      <c r="C17" s="244">
        <f>금산빌딩!C72+을지재단빌딩!C72+을지병원영안실!C72+을지대학병원장례식장!C72+일현미술관!C72+강남을지병원!C72</f>
        <v>260000000</v>
      </c>
      <c r="D17" s="233">
        <f>금산빌딩!D72+을지재단빌딩!D72+을지병원영안실!D72+을지대학병원장례식장!D72+일현미술관!D72+강남을지병원!D72</f>
        <v>260000000</v>
      </c>
      <c r="E17" s="234">
        <f t="shared" si="1"/>
        <v>0</v>
      </c>
      <c r="F17" s="458" t="str">
        <f>+'지출 (원단위)'!F17:I17</f>
        <v>강남을지 의료장비 관리비 260,000,000</v>
      </c>
      <c r="G17" s="436"/>
      <c r="H17" s="436" t="s">
        <v>447</v>
      </c>
      <c r="I17" s="437"/>
    </row>
    <row r="18" spans="1:9" ht="18.75" customHeight="1">
      <c r="A18" s="48"/>
      <c r="B18" s="154" t="s">
        <v>163</v>
      </c>
      <c r="C18" s="244">
        <f>금산빌딩!C73+을지재단빌딩!C73+을지병원영안실!C73+을지대학병원장례식장!C73+일현미술관!C73+강남을지병원!C73</f>
        <v>731400000</v>
      </c>
      <c r="D18" s="233">
        <f>금산빌딩!D73+을지재단빌딩!D73+을지병원영안실!D73+을지대학병원장례식장!D73+일현미술관!D73+강남을지병원!D73</f>
        <v>720000000</v>
      </c>
      <c r="E18" s="234">
        <f t="shared" si="1"/>
        <v>11400000</v>
      </c>
      <c r="F18" s="63" t="s">
        <v>334</v>
      </c>
      <c r="G18" s="32">
        <f>+I18/H18</f>
        <v>60950000</v>
      </c>
      <c r="H18" s="32">
        <v>12</v>
      </c>
      <c r="I18" s="225">
        <f>+C18</f>
        <v>731400000</v>
      </c>
    </row>
    <row r="19" spans="1:9" ht="18.75" customHeight="1">
      <c r="A19" s="48"/>
      <c r="B19" s="154" t="s">
        <v>51</v>
      </c>
      <c r="C19" s="244">
        <f>금산빌딩!C74+을지재단빌딩!C74+을지병원영안실!C74+을지대학병원장례식장!C74+일현미술관!C74+강남을지병원!C74</f>
        <v>2470000</v>
      </c>
      <c r="D19" s="233">
        <f>금산빌딩!D74+을지재단빌딩!D74+을지병원영안실!D74+을지대학병원장례식장!D74+일현미술관!D74+강남을지병원!D74</f>
        <v>2470000</v>
      </c>
      <c r="E19" s="234">
        <f t="shared" si="1"/>
        <v>0</v>
      </c>
      <c r="F19" s="458" t="str">
        <f>+'지출 (원단위)'!F19:I19</f>
        <v>금산 450,000 을지빌딩 1,000,000 장례식장 220,000 강남 800,000</v>
      </c>
      <c r="G19" s="436"/>
      <c r="H19" s="436"/>
      <c r="I19" s="437"/>
    </row>
    <row r="20" spans="1:9" ht="18.75" customHeight="1">
      <c r="A20" s="48"/>
      <c r="B20" s="158" t="s">
        <v>52</v>
      </c>
      <c r="C20" s="244">
        <f>금산빌딩!C75+을지재단빌딩!C75+을지병원영안실!C75+을지대학병원장례식장!C75+일현미술관!C75+강남을지병원!C75</f>
        <v>6840000</v>
      </c>
      <c r="D20" s="233">
        <f>금산빌딩!D75+을지재단빌딩!D75+을지병원영안실!D75+을지대학병원장례식장!D75+일현미술관!D75+강남을지병원!D75</f>
        <v>6840000</v>
      </c>
      <c r="E20" s="234">
        <f t="shared" si="1"/>
        <v>0</v>
      </c>
      <c r="F20" s="458" t="str">
        <f>+'지출 (원단위)'!F20:I20</f>
        <v>강남복사기 6,000,000 대전장례임대 840,000</v>
      </c>
      <c r="G20" s="436"/>
      <c r="H20" s="436"/>
      <c r="I20" s="437"/>
    </row>
    <row r="21" spans="1:9" ht="18.75" customHeight="1">
      <c r="A21" s="47"/>
      <c r="B21" s="154" t="s">
        <v>53</v>
      </c>
      <c r="C21" s="244">
        <f>금산빌딩!C76+을지재단빌딩!C76+을지병원영안실!C76+을지대학병원장례식장!C76+일현미술관!C76+강남을지병원!C76</f>
        <v>114000000</v>
      </c>
      <c r="D21" s="233">
        <f>금산빌딩!D76+을지재단빌딩!D76+을지병원영안실!D76+을지대학병원장례식장!D76+일현미술관!D76+강남을지병원!D76</f>
        <v>45000000</v>
      </c>
      <c r="E21" s="234">
        <f t="shared" si="1"/>
        <v>69000000</v>
      </c>
      <c r="F21" s="458" t="str">
        <f>+'지출 (원단위)'!F21:I21</f>
        <v>강남 43,000,000 대전장례 70,000,000 금산 1,000,000</v>
      </c>
      <c r="G21" s="436"/>
      <c r="H21" s="436"/>
      <c r="I21" s="437"/>
    </row>
    <row r="22" spans="1:9" ht="21.75" customHeight="1">
      <c r="A22" s="47" t="s">
        <v>54</v>
      </c>
      <c r="B22" s="155"/>
      <c r="C22" s="235">
        <f>SUM(C23:C31)</f>
        <v>1085870000</v>
      </c>
      <c r="D22" s="227">
        <f>SUM(D23:D31)</f>
        <v>1076621849</v>
      </c>
      <c r="E22" s="228">
        <f t="shared" si="1"/>
        <v>9248151</v>
      </c>
      <c r="F22" s="458"/>
      <c r="G22" s="436"/>
      <c r="H22" s="436"/>
      <c r="I22" s="437"/>
    </row>
    <row r="23" spans="1:9" ht="21.75" customHeight="1">
      <c r="A23" s="36"/>
      <c r="B23" s="158" t="s">
        <v>55</v>
      </c>
      <c r="C23" s="244">
        <f>금산빌딩!C78+을지재단빌딩!C78+을지병원영안실!C78+을지대학병원장례식장!C78+일현미술관!C78+강남을지병원!C78</f>
        <v>0</v>
      </c>
      <c r="D23" s="233">
        <f>금산빌딩!D78+을지재단빌딩!D78+을지병원영안실!D78+을지대학병원장례식장!D78+일현미술관!D78+강남을지병원!D78</f>
        <v>0</v>
      </c>
      <c r="E23" s="234">
        <f t="shared" si="1"/>
        <v>0</v>
      </c>
      <c r="F23" s="458"/>
      <c r="G23" s="436"/>
      <c r="H23" s="436"/>
      <c r="I23" s="437"/>
    </row>
    <row r="24" spans="1:9" ht="21.75" customHeight="1">
      <c r="A24" s="48"/>
      <c r="B24" s="158" t="s">
        <v>56</v>
      </c>
      <c r="C24" s="244">
        <f>금산빌딩!C79+을지재단빌딩!C79+을지병원영안실!C79+을지대학병원장례식장!C79+일현미술관!C79+강남을지병원!C79</f>
        <v>0</v>
      </c>
      <c r="D24" s="233">
        <f>금산빌딩!D79+을지재단빌딩!D79+을지병원영안실!D79+을지대학병원장례식장!D79+일현미술관!D79+강남을지병원!D79</f>
        <v>0</v>
      </c>
      <c r="E24" s="234">
        <f t="shared" si="1"/>
        <v>0</v>
      </c>
      <c r="F24" s="458"/>
      <c r="G24" s="436"/>
      <c r="H24" s="436"/>
      <c r="I24" s="437"/>
    </row>
    <row r="25" spans="1:9" ht="28.5" customHeight="1">
      <c r="A25" s="37"/>
      <c r="B25" s="317" t="s">
        <v>164</v>
      </c>
      <c r="C25" s="241">
        <f>금산빌딩!C80+을지재단빌딩!C80+을지병원영안실!C80+을지대학병원장례식장!C80+일현미술관!C80+강남을지병원!C80</f>
        <v>87000000</v>
      </c>
      <c r="D25" s="242">
        <f>금산빌딩!D80+을지재단빌딩!D80+을지병원영안실!D80+을지대학병원장례식장!D80+일현미술관!D80+강남을지병원!D80</f>
        <v>79000000</v>
      </c>
      <c r="E25" s="243">
        <f t="shared" si="1"/>
        <v>8000000</v>
      </c>
      <c r="F25" s="474" t="str">
        <f>+'지출 (원단위)'!F25:I25</f>
        <v>강남 65,000,000  대전장례 20,000,000
을지빌딩 1,000,000 금산빌딩 1,000,000</v>
      </c>
      <c r="G25" s="427"/>
      <c r="H25" s="427"/>
      <c r="I25" s="428"/>
    </row>
    <row r="26" spans="1:9" ht="21.75" customHeight="1">
      <c r="A26" s="48"/>
      <c r="B26" s="315" t="s">
        <v>57</v>
      </c>
      <c r="C26" s="316">
        <f>금산빌딩!C81+을지재단빌딩!C81+을지병원영안실!C81+을지대학병원장례식장!C81+일현미술관!C81+강남을지병원!C81</f>
        <v>7000000</v>
      </c>
      <c r="D26" s="230">
        <f>금산빌딩!D81+을지재단빌딩!D81+을지병원영안실!D81+을지대학병원장례식장!D81+일현미술관!D81+강남을지병원!D81</f>
        <v>7000000</v>
      </c>
      <c r="E26" s="231">
        <f t="shared" si="1"/>
        <v>0</v>
      </c>
      <c r="F26" s="481" t="str">
        <f>+'지출 (원단위)'!F26:I26</f>
        <v>강남 7,000,000</v>
      </c>
      <c r="G26" s="433"/>
      <c r="H26" s="433"/>
      <c r="I26" s="434"/>
    </row>
    <row r="27" spans="1:9" ht="21.75" customHeight="1">
      <c r="A27" s="48"/>
      <c r="B27" s="154" t="s">
        <v>58</v>
      </c>
      <c r="C27" s="244">
        <f>금산빌딩!C82+을지재단빌딩!C82+을지병원영안실!C82+을지대학병원장례식장!C82+일현미술관!C82+강남을지병원!C82</f>
        <v>33000000</v>
      </c>
      <c r="D27" s="233">
        <f>금산빌딩!D82+을지재단빌딩!D82+을지병원영안실!D82+을지대학병원장례식장!D82+일현미술관!D82+강남을지병원!D82</f>
        <v>33000000</v>
      </c>
      <c r="E27" s="234">
        <f t="shared" si="1"/>
        <v>0</v>
      </c>
      <c r="F27" s="471" t="str">
        <f>+'지출 (원단위)'!F27:I27</f>
        <v>금산 1,500,000 강남 31,500,000</v>
      </c>
      <c r="G27" s="418"/>
      <c r="H27" s="418"/>
      <c r="I27" s="419"/>
    </row>
    <row r="28" spans="1:9" ht="21.75" customHeight="1">
      <c r="A28" s="47"/>
      <c r="B28" s="154" t="s">
        <v>59</v>
      </c>
      <c r="C28" s="232">
        <f>금산빌딩!C83+을지재단빌딩!C83+을지병원영안실!C83+을지대학병원장례식장!C83+일현미술관!C83+강남을지병원!C83</f>
        <v>241700000</v>
      </c>
      <c r="D28" s="233">
        <f>금산빌딩!D83+을지재단빌딩!D83+을지병원영안실!D83+을지대학병원장례식장!D83+일현미술관!D83+강남을지병원!D83</f>
        <v>241700000</v>
      </c>
      <c r="E28" s="234">
        <f t="shared" si="1"/>
        <v>0</v>
      </c>
      <c r="F28" s="471" t="str">
        <f>+'지출 (원단위)'!F28:I28</f>
        <v>금산 500,000 을지빌딩 7,200,000 강남 130,000,000 대전장례 104,000,000</v>
      </c>
      <c r="G28" s="418"/>
      <c r="H28" s="418"/>
      <c r="I28" s="419"/>
    </row>
    <row r="29" spans="1:10" ht="29.25" customHeight="1">
      <c r="A29" s="48"/>
      <c r="B29" s="165" t="s">
        <v>60</v>
      </c>
      <c r="C29" s="316">
        <f>금산빌딩!C84+을지재단빌딩!C84+을지병원영안실!C84+을지대학병원장례식장!C84+일현미술관!C84+강남을지병원!C84</f>
        <v>12800000</v>
      </c>
      <c r="D29" s="230">
        <f>금산빌딩!D84+을지재단빌딩!D84+을지병원영안실!D84+을지대학병원장례식장!D84+일현미술관!D84+강남을지병원!D84</f>
        <v>12800000</v>
      </c>
      <c r="E29" s="231">
        <f t="shared" si="1"/>
        <v>0</v>
      </c>
      <c r="F29" s="475" t="str">
        <f>+'지출 (원단위)'!F29:I29</f>
        <v>강남 9,000,000 대전장례 600,000
을지빌딩 2,500,000 금산빌딩 700,000</v>
      </c>
      <c r="G29" s="476"/>
      <c r="H29" s="476"/>
      <c r="I29" s="477"/>
      <c r="J29" s="5">
        <v>17825</v>
      </c>
    </row>
    <row r="30" spans="1:9" ht="30" customHeight="1">
      <c r="A30" s="48"/>
      <c r="B30" s="158" t="s">
        <v>61</v>
      </c>
      <c r="C30" s="244">
        <f>금산빌딩!C85+을지재단빌딩!C85+을지병원영안실!C85+을지대학병원장례식장!C85+일현미술관!C85+강남을지병원!C85</f>
        <v>569000000</v>
      </c>
      <c r="D30" s="233">
        <f>금산빌딩!D85+을지재단빌딩!D85+을지병원영안실!D85+을지대학병원장례식장!D85+일현미술관!D85+강남을지병원!D85</f>
        <v>567751849</v>
      </c>
      <c r="E30" s="234">
        <f t="shared" si="1"/>
        <v>1248151</v>
      </c>
      <c r="F30" s="471" t="str">
        <f>+'지출 (원단위)'!F30:I30</f>
        <v>강남 250,000,000 대전장례 4,000,000
을지빌딩 275,000,000 금산빌딩 40,000,000</v>
      </c>
      <c r="G30" s="418"/>
      <c r="H30" s="418"/>
      <c r="I30" s="419"/>
    </row>
    <row r="31" spans="1:9" ht="22.5" customHeight="1">
      <c r="A31" s="48"/>
      <c r="B31" s="154" t="s">
        <v>62</v>
      </c>
      <c r="C31" s="244">
        <f>금산빌딩!C86+을지재단빌딩!C86+을지병원영안실!C86+을지대학병원장례식장!C86+일현미술관!C86+강남을지병원!C86</f>
        <v>135370000</v>
      </c>
      <c r="D31" s="233">
        <f>금산빌딩!D86+을지재단빌딩!D86+을지병원영안실!D86+을지대학병원장례식장!D86+일현미술관!D86+강남을지병원!D86</f>
        <v>135370000</v>
      </c>
      <c r="E31" s="234">
        <f t="shared" si="1"/>
        <v>0</v>
      </c>
      <c r="F31" s="471" t="str">
        <f>+'지출 (원단위)'!F31:I31</f>
        <v>금산 4.370,000 을지빌딩 45,000,000 대전장례 46,000,000 강남 40,000,000</v>
      </c>
      <c r="G31" s="418"/>
      <c r="H31" s="418"/>
      <c r="I31" s="419"/>
    </row>
    <row r="32" spans="1:9" ht="18.75" customHeight="1">
      <c r="A32" s="34" t="s">
        <v>63</v>
      </c>
      <c r="B32" s="154"/>
      <c r="C32" s="235">
        <f>SUM(C33:C39)</f>
        <v>1537100000</v>
      </c>
      <c r="D32" s="236">
        <f>SUM(D33:D39)</f>
        <v>1467100000</v>
      </c>
      <c r="E32" s="237">
        <f t="shared" si="1"/>
        <v>70000000</v>
      </c>
      <c r="F32" s="458"/>
      <c r="G32" s="436"/>
      <c r="H32" s="436"/>
      <c r="I32" s="437"/>
    </row>
    <row r="33" spans="1:9" ht="18.75" customHeight="1">
      <c r="A33" s="36"/>
      <c r="B33" s="158" t="s">
        <v>64</v>
      </c>
      <c r="C33" s="244">
        <f>금산빌딩!C88+을지재단빌딩!C88+을지병원영안실!C88+을지대학병원장례식장!C88+일현미술관!C88+강남을지병원!C88</f>
        <v>1100000</v>
      </c>
      <c r="D33" s="233">
        <f>금산빌딩!D88+을지재단빌딩!D88+을지병원영안실!D88+을지대학병원장례식장!D88+일현미술관!D88+강남을지병원!D88</f>
        <v>1100000</v>
      </c>
      <c r="E33" s="234">
        <f t="shared" si="1"/>
        <v>0</v>
      </c>
      <c r="F33" s="471" t="str">
        <f>+'지출 (원단위)'!F33:I33</f>
        <v>대전장례 외 1,100,000</v>
      </c>
      <c r="G33" s="418"/>
      <c r="H33" s="418"/>
      <c r="I33" s="419"/>
    </row>
    <row r="34" spans="1:9" ht="18.75" customHeight="1">
      <c r="A34" s="48"/>
      <c r="B34" s="158" t="s">
        <v>127</v>
      </c>
      <c r="C34" s="244">
        <f>금산빌딩!C89+을지재단빌딩!C89+을지병원영안실!C89+을지대학병원장례식장!C89+일현미술관!C89+강남을지병원!C89</f>
        <v>3400000</v>
      </c>
      <c r="D34" s="233">
        <f>금산빌딩!D89+을지재단빌딩!D89+을지병원영안실!D89+을지대학병원장례식장!D89+일현미술관!D89+강남을지병원!D89</f>
        <v>3400000</v>
      </c>
      <c r="E34" s="234">
        <f t="shared" si="1"/>
        <v>0</v>
      </c>
      <c r="F34" s="471" t="str">
        <f>+'지출 (원단위)'!F34:I34</f>
        <v>대전장례 400,000 강남 3,000,000</v>
      </c>
      <c r="G34" s="418"/>
      <c r="H34" s="418"/>
      <c r="I34" s="419"/>
    </row>
    <row r="35" spans="1:9" ht="18.75" customHeight="1">
      <c r="A35" s="48"/>
      <c r="B35" s="158" t="s">
        <v>65</v>
      </c>
      <c r="C35" s="244">
        <f>금산빌딩!C90+을지재단빌딩!C90+을지병원영안실!C90+을지대학병원장례식장!C90+일현미술관!C90+강남을지병원!C90</f>
        <v>1495000000</v>
      </c>
      <c r="D35" s="233">
        <f>금산빌딩!D90+을지재단빌딩!D90+을지병원영안실!D90+을지대학병원장례식장!D90+일현미술관!D90+강남을지병원!D90</f>
        <v>1425000000</v>
      </c>
      <c r="E35" s="234">
        <f t="shared" si="1"/>
        <v>70000000</v>
      </c>
      <c r="F35" s="471" t="str">
        <f>+'지출 (원단위)'!F35:I35</f>
        <v>대전장례 800,000,000 강남 695,000,000</v>
      </c>
      <c r="G35" s="418"/>
      <c r="H35" s="418"/>
      <c r="I35" s="419"/>
    </row>
    <row r="36" spans="1:9" ht="18.75" customHeight="1">
      <c r="A36" s="48"/>
      <c r="B36" s="158" t="s">
        <v>66</v>
      </c>
      <c r="C36" s="244">
        <f>금산빌딩!C91+을지재단빌딩!C91+을지병원영안실!C91+을지대학병원장례식장!C91+일현미술관!C91+강남을지병원!C91</f>
        <v>3600000</v>
      </c>
      <c r="D36" s="233">
        <f>금산빌딩!D91+을지재단빌딩!D91+을지병원영안실!D91+을지대학병원장례식장!D91+일현미술관!D91+강남을지병원!D91</f>
        <v>3600000</v>
      </c>
      <c r="E36" s="234">
        <f t="shared" si="1"/>
        <v>0</v>
      </c>
      <c r="F36" s="471" t="str">
        <f>+'지출 (원단위)'!F36:I36</f>
        <v>대전장례 3,600,000</v>
      </c>
      <c r="G36" s="418"/>
      <c r="H36" s="418"/>
      <c r="I36" s="419"/>
    </row>
    <row r="37" spans="1:9" ht="18.75" customHeight="1">
      <c r="A37" s="48"/>
      <c r="B37" s="154" t="s">
        <v>67</v>
      </c>
      <c r="C37" s="244">
        <f>금산빌딩!C92+을지재단빌딩!C92+을지병원영안실!C92+을지대학병원장례식장!C92+일현미술관!C92+강남을지병원!C92</f>
        <v>9000000</v>
      </c>
      <c r="D37" s="233">
        <f>금산빌딩!D92+을지재단빌딩!D92+을지병원영안실!D92+을지대학병원장례식장!D92+일현미술관!D92+강남을지병원!D92</f>
        <v>9000000</v>
      </c>
      <c r="E37" s="234">
        <f t="shared" si="1"/>
        <v>0</v>
      </c>
      <c r="F37" s="471" t="str">
        <f>+'지출 (원단위)'!F37:I37</f>
        <v>강남 9,000,000</v>
      </c>
      <c r="G37" s="418"/>
      <c r="H37" s="418"/>
      <c r="I37" s="419"/>
    </row>
    <row r="38" spans="1:9" ht="18.75" customHeight="1" hidden="1">
      <c r="A38" s="48"/>
      <c r="B38" s="154" t="s">
        <v>315</v>
      </c>
      <c r="C38" s="244">
        <v>0</v>
      </c>
      <c r="D38" s="233">
        <v>0</v>
      </c>
      <c r="E38" s="234">
        <f t="shared" si="1"/>
        <v>0</v>
      </c>
      <c r="F38" s="471" t="str">
        <f>+'지출 (원단위)'!F38:I38</f>
        <v>미술관 2,200,000</v>
      </c>
      <c r="G38" s="418"/>
      <c r="H38" s="418"/>
      <c r="I38" s="419"/>
    </row>
    <row r="39" spans="1:9" ht="18.75" customHeight="1">
      <c r="A39" s="47"/>
      <c r="B39" s="154" t="s">
        <v>68</v>
      </c>
      <c r="C39" s="244">
        <f>금산빌딩!C93+을지재단빌딩!C93+을지병원영안실!C93+을지대학병원장례식장!C93+일현미술관!C93+강남을지병원!C93</f>
        <v>25000000</v>
      </c>
      <c r="D39" s="233">
        <f>금산빌딩!D93+을지재단빌딩!D93+을지병원영안실!D93+을지대학병원장례식장!D93+일현미술관!D93+강남을지병원!D93</f>
        <v>25000000</v>
      </c>
      <c r="E39" s="234">
        <f t="shared" si="1"/>
        <v>0</v>
      </c>
      <c r="F39" s="471" t="str">
        <f>+'지출 (원단위)'!F39:I39</f>
        <v>대전장례 5,000,000 강남 20,000,000</v>
      </c>
      <c r="G39" s="418"/>
      <c r="H39" s="418"/>
      <c r="I39" s="419"/>
    </row>
    <row r="40" spans="1:9" ht="18.75" customHeight="1">
      <c r="A40" s="34" t="s">
        <v>69</v>
      </c>
      <c r="B40" s="154"/>
      <c r="C40" s="235">
        <f>SUM(C41:C46)</f>
        <v>872400000</v>
      </c>
      <c r="D40" s="236">
        <f>SUM(D41:D46)</f>
        <v>872400000</v>
      </c>
      <c r="E40" s="237">
        <f t="shared" si="1"/>
        <v>0</v>
      </c>
      <c r="F40" s="458"/>
      <c r="G40" s="436"/>
      <c r="H40" s="436"/>
      <c r="I40" s="437"/>
    </row>
    <row r="41" spans="1:9" ht="18.75" customHeight="1">
      <c r="A41" s="48"/>
      <c r="B41" s="154" t="s">
        <v>165</v>
      </c>
      <c r="C41" s="244">
        <f>금산빌딩!C95+을지재단빌딩!C95+을지병원영안실!C95+을지대학병원장례식장!C95+일현미술관!C95+강남을지병원!C95</f>
        <v>130000000</v>
      </c>
      <c r="D41" s="233">
        <f>금산빌딩!D95+을지재단빌딩!D95+을지병원영안실!D95+을지대학병원장례식장!D95+일현미술관!D95+강남을지병원!D95</f>
        <v>130000000</v>
      </c>
      <c r="E41" s="234">
        <f t="shared" si="1"/>
        <v>0</v>
      </c>
      <c r="F41" s="63" t="s">
        <v>333</v>
      </c>
      <c r="G41" s="63">
        <f aca="true" t="shared" si="2" ref="G41:G46">+I41/H41</f>
        <v>10833333.333333334</v>
      </c>
      <c r="H41" s="63">
        <v>12</v>
      </c>
      <c r="I41" s="354">
        <f aca="true" t="shared" si="3" ref="I41:I46">+C41</f>
        <v>130000000</v>
      </c>
    </row>
    <row r="42" spans="1:9" ht="18.75" customHeight="1">
      <c r="A42" s="48"/>
      <c r="B42" s="154" t="s">
        <v>166</v>
      </c>
      <c r="C42" s="244">
        <f>금산빌딩!C96+을지재단빌딩!C96+을지병원영안실!C96+을지대학병원장례식장!C96+일현미술관!C96+강남을지병원!C96</f>
        <v>37000000</v>
      </c>
      <c r="D42" s="233">
        <f>금산빌딩!D96+을지재단빌딩!D96+을지병원영안실!D96+을지대학병원장례식장!D96+일현미술관!D96+강남을지병원!D96</f>
        <v>37000000</v>
      </c>
      <c r="E42" s="234">
        <f t="shared" si="1"/>
        <v>0</v>
      </c>
      <c r="F42" s="63" t="s">
        <v>333</v>
      </c>
      <c r="G42" s="63">
        <f t="shared" si="2"/>
        <v>3083333.3333333335</v>
      </c>
      <c r="H42" s="63">
        <v>12</v>
      </c>
      <c r="I42" s="354">
        <f t="shared" si="3"/>
        <v>37000000</v>
      </c>
    </row>
    <row r="43" spans="1:9" ht="18.75" customHeight="1">
      <c r="A43" s="48"/>
      <c r="B43" s="158" t="s">
        <v>167</v>
      </c>
      <c r="C43" s="244">
        <f>금산빌딩!C97+을지재단빌딩!C97+을지병원영안실!C97+을지대학병원장례식장!C97+일현미술관!C97+강남을지병원!C97</f>
        <v>38400000</v>
      </c>
      <c r="D43" s="233">
        <f>금산빌딩!D97+을지재단빌딩!D97+을지병원영안실!D97+을지대학병원장례식장!D97+일현미술관!D97+강남을지병원!D97</f>
        <v>38400000</v>
      </c>
      <c r="E43" s="234">
        <f t="shared" si="1"/>
        <v>0</v>
      </c>
      <c r="F43" s="63" t="s">
        <v>333</v>
      </c>
      <c r="G43" s="63">
        <f t="shared" si="2"/>
        <v>3200000</v>
      </c>
      <c r="H43" s="63">
        <v>12</v>
      </c>
      <c r="I43" s="354">
        <f t="shared" si="3"/>
        <v>38400000</v>
      </c>
    </row>
    <row r="44" spans="1:9" ht="18.75" customHeight="1">
      <c r="A44" s="48"/>
      <c r="B44" s="154" t="s">
        <v>168</v>
      </c>
      <c r="C44" s="244">
        <f>금산빌딩!C98+을지재단빌딩!C98+을지병원영안실!C98+을지대학병원장례식장!C98+일현미술관!C98+강남을지병원!C98</f>
        <v>17000000</v>
      </c>
      <c r="D44" s="233">
        <f>금산빌딩!D98+을지재단빌딩!D98+을지병원영안실!D98+을지대학병원장례식장!D98+일현미술관!D98+강남을지병원!D98</f>
        <v>17000000</v>
      </c>
      <c r="E44" s="234">
        <f t="shared" si="1"/>
        <v>0</v>
      </c>
      <c r="F44" s="63" t="s">
        <v>333</v>
      </c>
      <c r="G44" s="63">
        <f t="shared" si="2"/>
        <v>1416666.6666666667</v>
      </c>
      <c r="H44" s="63">
        <v>12</v>
      </c>
      <c r="I44" s="354">
        <f t="shared" si="3"/>
        <v>17000000</v>
      </c>
    </row>
    <row r="45" spans="1:9" ht="18.75" customHeight="1">
      <c r="A45" s="48"/>
      <c r="B45" s="155" t="s">
        <v>192</v>
      </c>
      <c r="C45" s="244">
        <f>금산빌딩!C99+을지재단빌딩!C99+을지병원영안실!C99+을지대학병원장례식장!C99+일현미술관!C99+강남을지병원!C99</f>
        <v>100000000</v>
      </c>
      <c r="D45" s="233">
        <f>금산빌딩!D99+을지재단빌딩!D99+을지병원영안실!D99+을지대학병원장례식장!D99+일현미술관!D99+강남을지병원!D99</f>
        <v>100000000</v>
      </c>
      <c r="E45" s="234">
        <f t="shared" si="1"/>
        <v>0</v>
      </c>
      <c r="F45" s="176" t="s">
        <v>319</v>
      </c>
      <c r="G45" s="63">
        <f t="shared" si="2"/>
        <v>8333333.333333333</v>
      </c>
      <c r="H45" s="63">
        <v>12</v>
      </c>
      <c r="I45" s="354">
        <f t="shared" si="3"/>
        <v>100000000</v>
      </c>
    </row>
    <row r="46" spans="1:9" ht="18.75" customHeight="1">
      <c r="A46" s="47"/>
      <c r="B46" s="155" t="s">
        <v>193</v>
      </c>
      <c r="C46" s="244">
        <f>금산빌딩!C100+을지재단빌딩!C100+을지병원영안실!C100+을지대학병원장례식장!C100+일현미술관!C100+강남을지병원!C100</f>
        <v>550000000</v>
      </c>
      <c r="D46" s="233">
        <f>금산빌딩!D100+을지재단빌딩!D100+을지병원영안실!D100+을지대학병원장례식장!D100+일현미술관!D100+강남을지병원!D100</f>
        <v>550000000</v>
      </c>
      <c r="E46" s="234">
        <f t="shared" si="1"/>
        <v>0</v>
      </c>
      <c r="F46" s="45" t="s">
        <v>319</v>
      </c>
      <c r="G46" s="63">
        <f t="shared" si="2"/>
        <v>45833333.333333336</v>
      </c>
      <c r="H46" s="63">
        <v>12</v>
      </c>
      <c r="I46" s="354">
        <f t="shared" si="3"/>
        <v>550000000</v>
      </c>
    </row>
    <row r="47" spans="1:9" ht="18.75" customHeight="1">
      <c r="A47" s="100" t="s">
        <v>70</v>
      </c>
      <c r="B47" s="166"/>
      <c r="C47" s="238">
        <f>SUM(C48+C50)</f>
        <v>44301000</v>
      </c>
      <c r="D47" s="239">
        <f>SUM(D48+D50)</f>
        <v>44300000</v>
      </c>
      <c r="E47" s="240">
        <f t="shared" si="1"/>
        <v>1000</v>
      </c>
      <c r="F47" s="459"/>
      <c r="G47" s="460"/>
      <c r="H47" s="460"/>
      <c r="I47" s="461"/>
    </row>
    <row r="48" spans="1:9" ht="18.75" customHeight="1">
      <c r="A48" s="47" t="s">
        <v>71</v>
      </c>
      <c r="B48" s="155"/>
      <c r="C48" s="229">
        <f>SUM(C49)</f>
        <v>0</v>
      </c>
      <c r="D48" s="230">
        <f>SUM(D49)</f>
        <v>0</v>
      </c>
      <c r="E48" s="231">
        <f t="shared" si="1"/>
        <v>0</v>
      </c>
      <c r="F48" s="468"/>
      <c r="G48" s="469"/>
      <c r="H48" s="469"/>
      <c r="I48" s="470"/>
    </row>
    <row r="49" spans="1:9" ht="18.75" customHeight="1">
      <c r="A49" s="34"/>
      <c r="B49" s="154" t="s">
        <v>72</v>
      </c>
      <c r="C49" s="244">
        <f>금산빌딩!C103+을지재단빌딩!C103+을지병원영안실!C103+을지대학병원장례식장!C103+일현미술관!C103+강남을지병원!C103</f>
        <v>0</v>
      </c>
      <c r="D49" s="233">
        <f>금산빌딩!D103+을지재단빌딩!D103+을지병원영안실!D103+을지대학병원장례식장!D103+일현미술관!D103+강남을지병원!D103</f>
        <v>0</v>
      </c>
      <c r="E49" s="234">
        <f t="shared" si="1"/>
        <v>0</v>
      </c>
      <c r="F49" s="458"/>
      <c r="G49" s="436"/>
      <c r="H49" s="436"/>
      <c r="I49" s="437"/>
    </row>
    <row r="50" spans="1:9" ht="18.75" customHeight="1">
      <c r="A50" s="34" t="s">
        <v>73</v>
      </c>
      <c r="B50" s="154"/>
      <c r="C50" s="232">
        <f>SUM(C51:C53)</f>
        <v>44301000</v>
      </c>
      <c r="D50" s="233">
        <f>SUM(D51:D53)</f>
        <v>44300000</v>
      </c>
      <c r="E50" s="234">
        <f t="shared" si="1"/>
        <v>1000</v>
      </c>
      <c r="F50" s="458"/>
      <c r="G50" s="436"/>
      <c r="H50" s="436"/>
      <c r="I50" s="437"/>
    </row>
    <row r="51" spans="1:9" ht="19.5" customHeight="1">
      <c r="A51" s="36"/>
      <c r="B51" s="154" t="s">
        <v>74</v>
      </c>
      <c r="C51" s="244">
        <f>금산빌딩!C105+을지재단빌딩!C105+을지병원영안실!C105+을지대학병원장례식장!C105+일현미술관!C105+강남을지병원!C105</f>
        <v>4301000</v>
      </c>
      <c r="D51" s="233">
        <f>금산빌딩!D105+을지재단빌딩!D105+을지병원영안실!D105+을지대학병원장례식장!D105+일현미술관!D105+강남을지병원!D105</f>
        <v>4300000</v>
      </c>
      <c r="E51" s="234">
        <f t="shared" si="1"/>
        <v>1000</v>
      </c>
      <c r="F51" s="471" t="str">
        <f>+'지출 (원단위)'!F51:I51</f>
        <v>금산빌딩 300,000  강남을지 4,000,000 대전장례 1,000</v>
      </c>
      <c r="G51" s="418"/>
      <c r="H51" s="418"/>
      <c r="I51" s="419" t="s">
        <v>41</v>
      </c>
    </row>
    <row r="52" spans="1:9" ht="19.5" customHeight="1">
      <c r="A52" s="48"/>
      <c r="B52" s="154" t="str">
        <f>+'지출 (원단위)'!B52</f>
        <v>4422 진료비 에누리</v>
      </c>
      <c r="C52" s="244">
        <f>+금산빌딩!C106+강남을지병원!C106</f>
        <v>40000000</v>
      </c>
      <c r="D52" s="233">
        <f>+금산빌딩!D106+강남을지병원!D106</f>
        <v>40000000</v>
      </c>
      <c r="E52" s="234">
        <f t="shared" si="1"/>
        <v>0</v>
      </c>
      <c r="F52" s="346" t="str">
        <f>+'지출 (원단위)'!F52:I52</f>
        <v>강남을지 40,000,000</v>
      </c>
      <c r="G52" s="118"/>
      <c r="H52" s="118"/>
      <c r="I52" s="119"/>
    </row>
    <row r="53" spans="1:9" ht="18.75" customHeight="1">
      <c r="A53" s="47"/>
      <c r="B53" s="154" t="str">
        <f>+'지출 (원단위)'!B53</f>
        <v>4423 고정자산처분손실</v>
      </c>
      <c r="C53" s="232">
        <f>+'지출 (원단위)'!C53</f>
        <v>0</v>
      </c>
      <c r="D53" s="233">
        <f>+'지출 (원단위)'!D53</f>
        <v>0</v>
      </c>
      <c r="E53" s="234">
        <f t="shared" si="1"/>
        <v>0</v>
      </c>
      <c r="F53" s="471">
        <f>+'지출 (원단위)'!F53:I53</f>
        <v>0</v>
      </c>
      <c r="G53" s="418"/>
      <c r="H53" s="418"/>
      <c r="I53" s="419" t="s">
        <v>447</v>
      </c>
    </row>
    <row r="54" spans="1:9" ht="21" customHeight="1">
      <c r="A54" s="28" t="s">
        <v>75</v>
      </c>
      <c r="B54" s="153"/>
      <c r="C54" s="235">
        <f>SUM(C55)</f>
        <v>7842513870</v>
      </c>
      <c r="D54" s="236">
        <f>SUM(D55)</f>
        <v>2850000000</v>
      </c>
      <c r="E54" s="237">
        <f t="shared" si="1"/>
        <v>4992513870</v>
      </c>
      <c r="F54" s="471"/>
      <c r="G54" s="418"/>
      <c r="H54" s="418"/>
      <c r="I54" s="419"/>
    </row>
    <row r="55" spans="1:9" ht="21" customHeight="1">
      <c r="A55" s="34" t="s">
        <v>76</v>
      </c>
      <c r="B55" s="154"/>
      <c r="C55" s="232">
        <f>SUM(C56:C58)</f>
        <v>7842513870</v>
      </c>
      <c r="D55" s="233">
        <f>SUM(D56:D58)</f>
        <v>2850000000</v>
      </c>
      <c r="E55" s="234">
        <f t="shared" si="1"/>
        <v>4992513870</v>
      </c>
      <c r="F55" s="471"/>
      <c r="G55" s="418"/>
      <c r="H55" s="418"/>
      <c r="I55" s="419"/>
    </row>
    <row r="56" spans="1:9" ht="21" customHeight="1">
      <c r="A56" s="48"/>
      <c r="B56" s="165" t="s">
        <v>77</v>
      </c>
      <c r="C56" s="232">
        <f>+금산빌딩!C110+을지재단빌딩!C109+을지대학병원장례식장!C108+강남을지병원!C109</f>
        <v>0</v>
      </c>
      <c r="D56" s="233">
        <f>+금산빌딩!D110+을지재단빌딩!D109+을지대학병원장례식장!D108+강남을지병원!D109</f>
        <v>0</v>
      </c>
      <c r="E56" s="231">
        <f t="shared" si="1"/>
        <v>0</v>
      </c>
      <c r="F56" s="471"/>
      <c r="G56" s="418"/>
      <c r="H56" s="418"/>
      <c r="I56" s="419"/>
    </row>
    <row r="57" spans="1:9" ht="21" customHeight="1">
      <c r="A57" s="48"/>
      <c r="B57" s="158" t="s">
        <v>78</v>
      </c>
      <c r="C57" s="232">
        <f>+금산빌딩!C111+을지재단빌딩!C110+을지대학병원장례식장!C109+강남을지병원!C110</f>
        <v>1000000000</v>
      </c>
      <c r="D57" s="233">
        <f>+금산빌딩!D111+을지재단빌딩!D110+을지대학병원장례식장!D109+강남을지병원!D110</f>
        <v>1000000000</v>
      </c>
      <c r="E57" s="234">
        <f t="shared" si="1"/>
        <v>0</v>
      </c>
      <c r="F57" s="471" t="str">
        <f>+'지출 (원단위)'!F57:I57</f>
        <v>법정부담금 1,000,000,000 (대전장례 1,000,000,000) </v>
      </c>
      <c r="G57" s="418"/>
      <c r="H57" s="418"/>
      <c r="I57" s="419" t="s">
        <v>447</v>
      </c>
    </row>
    <row r="58" spans="1:9" ht="39" customHeight="1">
      <c r="A58" s="48"/>
      <c r="B58" s="158" t="s">
        <v>250</v>
      </c>
      <c r="C58" s="232">
        <f>+금산빌딩!C112+을지재단빌딩!C111+을지대학병원장례식장!C110+강남을지병원!C111</f>
        <v>6842513870</v>
      </c>
      <c r="D58" s="233">
        <f>+금산빌딩!D112+을지재단빌딩!D111+을지대학병원장례식장!D110+강남을지병원!D111</f>
        <v>1850000000</v>
      </c>
      <c r="E58" s="234">
        <f t="shared" si="1"/>
        <v>4992513870</v>
      </c>
      <c r="F58" s="471" t="str">
        <f>+'지출 (원단위)'!F58:I58</f>
        <v>법인전출금 1,350,000,000 (빌딩 350,000,000, 대전장례 1,000,000,000)
금산빌딩 토지ㆍ건물 매각 5,492,513,870</v>
      </c>
      <c r="G58" s="418"/>
      <c r="H58" s="418"/>
      <c r="I58" s="419" t="s">
        <v>447</v>
      </c>
    </row>
    <row r="59" spans="1:9" ht="21" customHeight="1">
      <c r="A59" s="28" t="s">
        <v>197</v>
      </c>
      <c r="B59" s="154"/>
      <c r="C59" s="235">
        <f>SUM(C60)</f>
        <v>1000000000</v>
      </c>
      <c r="D59" s="236">
        <f>SUM(D60)</f>
        <v>1000000000</v>
      </c>
      <c r="E59" s="237">
        <f t="shared" si="1"/>
        <v>0</v>
      </c>
      <c r="F59" s="471"/>
      <c r="G59" s="418"/>
      <c r="H59" s="418"/>
      <c r="I59" s="419"/>
    </row>
    <row r="60" spans="1:9" ht="21" customHeight="1">
      <c r="A60" s="34" t="s">
        <v>198</v>
      </c>
      <c r="B60" s="154"/>
      <c r="C60" s="232">
        <f>SUM(C61)</f>
        <v>1000000000</v>
      </c>
      <c r="D60" s="233">
        <f>SUM(D61)</f>
        <v>1000000000</v>
      </c>
      <c r="E60" s="234">
        <f t="shared" si="1"/>
        <v>0</v>
      </c>
      <c r="F60" s="471"/>
      <c r="G60" s="418"/>
      <c r="H60" s="418"/>
      <c r="I60" s="419"/>
    </row>
    <row r="61" spans="1:9" ht="21" customHeight="1">
      <c r="A61" s="34"/>
      <c r="B61" s="154" t="s">
        <v>200</v>
      </c>
      <c r="C61" s="232">
        <f>+금산빌딩!C115+을지재단빌딩!C114+을지대학병원장례식장!C113+강남을지병원!C114</f>
        <v>1000000000</v>
      </c>
      <c r="D61" s="233">
        <f>+금산빌딩!D115+을지재단빌딩!D114+을지대학병원장례식장!D113+강남을지병원!D114</f>
        <v>1000000000</v>
      </c>
      <c r="E61" s="234">
        <f t="shared" si="1"/>
        <v>0</v>
      </c>
      <c r="F61" s="471">
        <f>+'지출 (원단위)'!F61:I61</f>
        <v>0</v>
      </c>
      <c r="G61" s="418"/>
      <c r="H61" s="418"/>
      <c r="I61" s="419" t="s">
        <v>447</v>
      </c>
    </row>
    <row r="62" spans="1:9" ht="21" customHeight="1">
      <c r="A62" s="28" t="s">
        <v>83</v>
      </c>
      <c r="B62" s="153"/>
      <c r="C62" s="235">
        <f>C63+C65</f>
        <v>0</v>
      </c>
      <c r="D62" s="236">
        <f>D63+D65</f>
        <v>0</v>
      </c>
      <c r="E62" s="237">
        <f t="shared" si="1"/>
        <v>0</v>
      </c>
      <c r="F62" s="471"/>
      <c r="G62" s="418"/>
      <c r="H62" s="418"/>
      <c r="I62" s="419"/>
    </row>
    <row r="63" spans="1:9" ht="21" customHeight="1">
      <c r="A63" s="34" t="s">
        <v>115</v>
      </c>
      <c r="B63" s="154"/>
      <c r="C63" s="232">
        <f>C64</f>
        <v>0</v>
      </c>
      <c r="D63" s="233">
        <f>D64</f>
        <v>0</v>
      </c>
      <c r="E63" s="234">
        <f t="shared" si="1"/>
        <v>0</v>
      </c>
      <c r="F63" s="471"/>
      <c r="G63" s="418"/>
      <c r="H63" s="418"/>
      <c r="I63" s="419"/>
    </row>
    <row r="64" spans="1:9" ht="21" customHeight="1">
      <c r="A64" s="65"/>
      <c r="B64" s="154" t="s">
        <v>116</v>
      </c>
      <c r="C64" s="259">
        <f>금산빌딩!C118+을지재단빌딩!C117+을지병원영안실!C116+을지대학병원장례식장!C116+일현미술관!C116+강남을지병원!C117</f>
        <v>0</v>
      </c>
      <c r="D64" s="260">
        <f>금산빌딩!D118+을지재단빌딩!D117+을지병원영안실!D116+을지대학병원장례식장!D116+일현미술관!D116</f>
        <v>0</v>
      </c>
      <c r="E64" s="234">
        <f t="shared" si="1"/>
        <v>0</v>
      </c>
      <c r="F64" s="471"/>
      <c r="G64" s="418"/>
      <c r="H64" s="418"/>
      <c r="I64" s="419"/>
    </row>
    <row r="65" spans="1:9" ht="21" customHeight="1">
      <c r="A65" s="34" t="s">
        <v>84</v>
      </c>
      <c r="B65" s="154"/>
      <c r="C65" s="232">
        <f>SUM(C66:C68)</f>
        <v>0</v>
      </c>
      <c r="D65" s="233">
        <f>SUM(D66:D68)</f>
        <v>0</v>
      </c>
      <c r="E65" s="234">
        <f t="shared" si="1"/>
        <v>0</v>
      </c>
      <c r="F65" s="471"/>
      <c r="G65" s="418"/>
      <c r="H65" s="418"/>
      <c r="I65" s="419"/>
    </row>
    <row r="66" spans="1:9" ht="21" customHeight="1">
      <c r="A66" s="36"/>
      <c r="B66" s="154" t="s">
        <v>85</v>
      </c>
      <c r="C66" s="232">
        <f>금산빌딩!C120+을지재단빌딩!C119+을지병원영안실!C118+을지대학병원장례식장!C118+일현미술관!C118+강남을지병원!C119</f>
        <v>0</v>
      </c>
      <c r="D66" s="233">
        <f>금산빌딩!D120+을지재단빌딩!D119+을지병원영안실!D118+을지대학병원장례식장!D118+일현미술관!D118</f>
        <v>0</v>
      </c>
      <c r="E66" s="234">
        <f t="shared" si="1"/>
        <v>0</v>
      </c>
      <c r="F66" s="471"/>
      <c r="G66" s="418"/>
      <c r="H66" s="418"/>
      <c r="I66" s="419"/>
    </row>
    <row r="67" spans="1:9" ht="21" customHeight="1">
      <c r="A67" s="48"/>
      <c r="B67" s="155" t="s">
        <v>86</v>
      </c>
      <c r="C67" s="232">
        <f>금산빌딩!C121+을지재단빌딩!C120+을지병원영안실!C119+을지대학병원장례식장!C119+일현미술관!C119+강남을지병원!C120</f>
        <v>0</v>
      </c>
      <c r="D67" s="230">
        <f>금산빌딩!D121+을지재단빌딩!D120+을지병원영안실!D119+을지대학병원장례식장!D119+일현미술관!D119</f>
        <v>0</v>
      </c>
      <c r="E67" s="231">
        <f t="shared" si="1"/>
        <v>0</v>
      </c>
      <c r="F67" s="471"/>
      <c r="G67" s="418"/>
      <c r="H67" s="418"/>
      <c r="I67" s="419"/>
    </row>
    <row r="68" spans="1:9" ht="21" customHeight="1">
      <c r="A68" s="37"/>
      <c r="B68" s="156" t="s">
        <v>87</v>
      </c>
      <c r="C68" s="241">
        <f>금산빌딩!C122+을지재단빌딩!C121+을지병원영안실!C120+을지대학병원장례식장!C120+일현미술관!C120+강남을지병원!C121</f>
        <v>0</v>
      </c>
      <c r="D68" s="242">
        <f>금산빌딩!D122+을지재단빌딩!D121+을지병원영안실!D120+을지대학병원장례식장!D120+일현미술관!D120</f>
        <v>0</v>
      </c>
      <c r="E68" s="243">
        <f t="shared" si="1"/>
        <v>0</v>
      </c>
      <c r="F68" s="474"/>
      <c r="G68" s="427"/>
      <c r="H68" s="427"/>
      <c r="I68" s="428"/>
    </row>
    <row r="69" spans="1:9" ht="21" customHeight="1">
      <c r="A69" s="49" t="s">
        <v>88</v>
      </c>
      <c r="B69" s="157"/>
      <c r="C69" s="226">
        <f>SUM(C70)</f>
        <v>300000000</v>
      </c>
      <c r="D69" s="227">
        <f>SUM(D70)</f>
        <v>0</v>
      </c>
      <c r="E69" s="228">
        <f t="shared" si="1"/>
        <v>300000000</v>
      </c>
      <c r="F69" s="475"/>
      <c r="G69" s="476"/>
      <c r="H69" s="476"/>
      <c r="I69" s="477"/>
    </row>
    <row r="70" spans="1:9" ht="21" customHeight="1">
      <c r="A70" s="34" t="s">
        <v>89</v>
      </c>
      <c r="B70" s="154"/>
      <c r="C70" s="232">
        <f>SUM(C71:C77)</f>
        <v>300000000</v>
      </c>
      <c r="D70" s="233">
        <f>SUM(D71:D77)</f>
        <v>0</v>
      </c>
      <c r="E70" s="234">
        <f t="shared" si="1"/>
        <v>300000000</v>
      </c>
      <c r="F70" s="471"/>
      <c r="G70" s="418"/>
      <c r="H70" s="418"/>
      <c r="I70" s="419"/>
    </row>
    <row r="71" spans="1:9" ht="21" customHeight="1">
      <c r="A71" s="36"/>
      <c r="B71" s="154" t="s">
        <v>90</v>
      </c>
      <c r="C71" s="232">
        <f>+금산빌딩!C125+을지재단빌딩!C124+을지대학병원장례식장!C123+강남을지병원!C124</f>
        <v>0</v>
      </c>
      <c r="D71" s="233">
        <f>+금산빌딩!D125+을지재단빌딩!D124+을지대학병원장례식장!D123+강남을지병원!D124</f>
        <v>0</v>
      </c>
      <c r="E71" s="234">
        <f aca="true" t="shared" si="4" ref="E71:E97">C71-D71</f>
        <v>0</v>
      </c>
      <c r="F71" s="471"/>
      <c r="G71" s="418"/>
      <c r="H71" s="418"/>
      <c r="I71" s="419"/>
    </row>
    <row r="72" spans="1:9" ht="21" customHeight="1">
      <c r="A72" s="48"/>
      <c r="B72" s="154" t="s">
        <v>91</v>
      </c>
      <c r="C72" s="232">
        <f>+금산빌딩!C126+을지재단빌딩!C125+을지대학병원장례식장!C124+강남을지병원!C125</f>
        <v>0</v>
      </c>
      <c r="D72" s="233">
        <f>+금산빌딩!D126+을지재단빌딩!D125+을지대학병원장례식장!D124+강남을지병원!D125</f>
        <v>0</v>
      </c>
      <c r="E72" s="234">
        <f t="shared" si="4"/>
        <v>0</v>
      </c>
      <c r="F72" s="471"/>
      <c r="G72" s="418"/>
      <c r="H72" s="418"/>
      <c r="I72" s="419"/>
    </row>
    <row r="73" spans="1:9" ht="21" customHeight="1">
      <c r="A73" s="48"/>
      <c r="B73" s="158" t="s">
        <v>268</v>
      </c>
      <c r="C73" s="232">
        <f>+금산빌딩!C127+을지재단빌딩!C126+을지대학병원장례식장!C125+강남을지병원!C126</f>
        <v>0</v>
      </c>
      <c r="D73" s="233">
        <f>+금산빌딩!D127+을지재단빌딩!D126+을지대학병원장례식장!D125+강남을지병원!D126</f>
        <v>0</v>
      </c>
      <c r="E73" s="234">
        <f t="shared" si="4"/>
        <v>0</v>
      </c>
      <c r="F73" s="471"/>
      <c r="G73" s="418"/>
      <c r="H73" s="418"/>
      <c r="I73" s="419"/>
    </row>
    <row r="74" spans="1:9" ht="21" customHeight="1">
      <c r="A74" s="48"/>
      <c r="B74" s="158" t="s">
        <v>290</v>
      </c>
      <c r="C74" s="232">
        <f>+금산빌딩!C128+을지재단빌딩!C127+을지대학병원장례식장!C126+강남을지병원!C127</f>
        <v>0</v>
      </c>
      <c r="D74" s="233">
        <f>+금산빌딩!D128+을지재단빌딩!D127+을지대학병원장례식장!D126+강남을지병원!D127</f>
        <v>0</v>
      </c>
      <c r="E74" s="234">
        <f t="shared" si="4"/>
        <v>0</v>
      </c>
      <c r="F74" s="471">
        <f>+'지출 (원단위)'!F74:I74</f>
        <v>0</v>
      </c>
      <c r="G74" s="418"/>
      <c r="H74" s="418"/>
      <c r="I74" s="419" t="s">
        <v>447</v>
      </c>
    </row>
    <row r="75" spans="1:9" ht="21" customHeight="1">
      <c r="A75" s="48"/>
      <c r="B75" s="158" t="s">
        <v>92</v>
      </c>
      <c r="C75" s="232">
        <f>+금산빌딩!C129+을지재단빌딩!C128+을지대학병원장례식장!C127+강남을지병원!C128</f>
        <v>0</v>
      </c>
      <c r="D75" s="233">
        <f>+금산빌딩!D129+을지재단빌딩!D128+을지대학병원장례식장!D127+강남을지병원!D128</f>
        <v>0</v>
      </c>
      <c r="E75" s="234">
        <f t="shared" si="4"/>
        <v>0</v>
      </c>
      <c r="F75" s="471"/>
      <c r="G75" s="418"/>
      <c r="H75" s="418"/>
      <c r="I75" s="419"/>
    </row>
    <row r="76" spans="1:9" ht="21" customHeight="1">
      <c r="A76" s="48"/>
      <c r="B76" s="154" t="s">
        <v>93</v>
      </c>
      <c r="C76" s="232">
        <v>0</v>
      </c>
      <c r="D76" s="233">
        <v>0</v>
      </c>
      <c r="E76" s="234">
        <f t="shared" si="4"/>
        <v>0</v>
      </c>
      <c r="F76" s="471"/>
      <c r="G76" s="418"/>
      <c r="H76" s="418"/>
      <c r="I76" s="419"/>
    </row>
    <row r="77" spans="1:9" ht="21" customHeight="1">
      <c r="A77" s="47"/>
      <c r="B77" s="154" t="s">
        <v>291</v>
      </c>
      <c r="C77" s="232">
        <f>+금산빌딩!C130+을지재단빌딩!C129+을지대학병원장례식장!C128+강남을지병원!C130</f>
        <v>300000000</v>
      </c>
      <c r="D77" s="233">
        <f>+금산빌딩!D130+을지재단빌딩!D129+을지대학병원장례식장!D128+강남을지병원!D130</f>
        <v>0</v>
      </c>
      <c r="E77" s="234">
        <f t="shared" si="4"/>
        <v>300000000</v>
      </c>
      <c r="F77" s="471" t="str">
        <f>+'지출 (원단위)'!F77:I77</f>
        <v> 강남 리모델링 300,000,000</v>
      </c>
      <c r="G77" s="418"/>
      <c r="H77" s="418"/>
      <c r="I77" s="419" t="s">
        <v>447</v>
      </c>
    </row>
    <row r="78" spans="1:9" ht="21" customHeight="1">
      <c r="A78" s="49" t="s">
        <v>95</v>
      </c>
      <c r="B78" s="157"/>
      <c r="C78" s="226">
        <f>SUM(C79)</f>
        <v>0</v>
      </c>
      <c r="D78" s="227">
        <f>SUM(D79)</f>
        <v>0</v>
      </c>
      <c r="E78" s="228">
        <f t="shared" si="4"/>
        <v>0</v>
      </c>
      <c r="F78" s="471"/>
      <c r="G78" s="418"/>
      <c r="H78" s="418"/>
      <c r="I78" s="419"/>
    </row>
    <row r="79" spans="1:9" ht="21" customHeight="1">
      <c r="A79" s="34" t="s">
        <v>96</v>
      </c>
      <c r="B79" s="154"/>
      <c r="C79" s="232">
        <f>SUM(C80)</f>
        <v>0</v>
      </c>
      <c r="D79" s="233">
        <f>SUM(D80)</f>
        <v>0</v>
      </c>
      <c r="E79" s="234">
        <f t="shared" si="4"/>
        <v>0</v>
      </c>
      <c r="F79" s="471"/>
      <c r="G79" s="418"/>
      <c r="H79" s="418"/>
      <c r="I79" s="419"/>
    </row>
    <row r="80" spans="1:9" ht="21" customHeight="1">
      <c r="A80" s="34"/>
      <c r="B80" s="154" t="s">
        <v>97</v>
      </c>
      <c r="C80" s="232">
        <f>금산빌딩!C133+을지재단빌딩!C132+을지병원영안실!C131+을지대학병원장례식장!C131+일현미술관!C131+강남을지병원!C133</f>
        <v>0</v>
      </c>
      <c r="D80" s="233">
        <f>금산빌딩!D133+을지재단빌딩!D132+을지병원영안실!D131+을지대학병원장례식장!D131+일현미술관!D131</f>
        <v>0</v>
      </c>
      <c r="E80" s="234">
        <f t="shared" si="4"/>
        <v>0</v>
      </c>
      <c r="F80" s="471"/>
      <c r="G80" s="418"/>
      <c r="H80" s="418"/>
      <c r="I80" s="419"/>
    </row>
    <row r="81" spans="1:9" ht="21" customHeight="1">
      <c r="A81" s="28" t="s">
        <v>98</v>
      </c>
      <c r="B81" s="153"/>
      <c r="C81" s="235">
        <f>SUM(C82+C85)</f>
        <v>360000000</v>
      </c>
      <c r="D81" s="236">
        <f>SUM(D82+D85)</f>
        <v>360000000</v>
      </c>
      <c r="E81" s="237">
        <f t="shared" si="4"/>
        <v>0</v>
      </c>
      <c r="F81" s="471"/>
      <c r="G81" s="418"/>
      <c r="H81" s="418"/>
      <c r="I81" s="419"/>
    </row>
    <row r="82" spans="1:9" ht="21" customHeight="1">
      <c r="A82" s="34" t="s">
        <v>99</v>
      </c>
      <c r="B82" s="154"/>
      <c r="C82" s="232">
        <f>SUM(C83:C84)</f>
        <v>0</v>
      </c>
      <c r="D82" s="233">
        <f>SUM(D83:D84)</f>
        <v>0</v>
      </c>
      <c r="E82" s="234">
        <f t="shared" si="4"/>
        <v>0</v>
      </c>
      <c r="F82" s="471"/>
      <c r="G82" s="418"/>
      <c r="H82" s="418"/>
      <c r="I82" s="419"/>
    </row>
    <row r="83" spans="1:9" ht="21" customHeight="1">
      <c r="A83" s="36"/>
      <c r="B83" s="154" t="s">
        <v>100</v>
      </c>
      <c r="C83" s="232">
        <f>금산빌딩!C136+을지재단빌딩!C135+을지병원영안실!C134+을지대학병원장례식장!C134+일현미술관!C134+강남을지병원!C136</f>
        <v>0</v>
      </c>
      <c r="D83" s="233">
        <f>금산빌딩!D136+을지재단빌딩!D135+을지병원영안실!D134+을지대학병원장례식장!D134+일현미술관!D134</f>
        <v>0</v>
      </c>
      <c r="E83" s="234">
        <f t="shared" si="4"/>
        <v>0</v>
      </c>
      <c r="F83" s="471"/>
      <c r="G83" s="418"/>
      <c r="H83" s="418"/>
      <c r="I83" s="419"/>
    </row>
    <row r="84" spans="1:9" ht="21" customHeight="1">
      <c r="A84" s="47"/>
      <c r="B84" s="154" t="s">
        <v>101</v>
      </c>
      <c r="C84" s="232">
        <f>금산빌딩!C137+을지재단빌딩!C136+을지병원영안실!C135+을지대학병원장례식장!C135+일현미술관!C135+강남을지병원!C137</f>
        <v>0</v>
      </c>
      <c r="D84" s="233">
        <f>금산빌딩!D137+을지재단빌딩!D136+을지병원영안실!D135+을지대학병원장례식장!D135+일현미술관!D135</f>
        <v>0</v>
      </c>
      <c r="E84" s="234">
        <f t="shared" si="4"/>
        <v>0</v>
      </c>
      <c r="F84" s="471"/>
      <c r="G84" s="418"/>
      <c r="H84" s="418"/>
      <c r="I84" s="419"/>
    </row>
    <row r="85" spans="1:9" ht="21" customHeight="1">
      <c r="A85" s="47" t="s">
        <v>102</v>
      </c>
      <c r="B85" s="155"/>
      <c r="C85" s="229">
        <f>SUM(C86:C88)</f>
        <v>360000000</v>
      </c>
      <c r="D85" s="230">
        <f>SUM(D86:D88)</f>
        <v>360000000</v>
      </c>
      <c r="E85" s="231">
        <f t="shared" si="4"/>
        <v>0</v>
      </c>
      <c r="F85" s="471"/>
      <c r="G85" s="418"/>
      <c r="H85" s="418"/>
      <c r="I85" s="419"/>
    </row>
    <row r="86" spans="1:9" ht="21" customHeight="1">
      <c r="A86" s="36"/>
      <c r="B86" s="154" t="s">
        <v>103</v>
      </c>
      <c r="C86" s="232">
        <f>+금산빌딩!C139+을지재단빌딩!C138+을지대학병원장례식장!C137+강남을지병원!C139</f>
        <v>360000000</v>
      </c>
      <c r="D86" s="233">
        <f>+금산빌딩!D139+을지재단빌딩!D138+을지대학병원장례식장!D137+강남을지병원!D139</f>
        <v>360000000</v>
      </c>
      <c r="E86" s="237">
        <f t="shared" si="4"/>
        <v>0</v>
      </c>
      <c r="F86" s="471" t="str">
        <f>+'지출 (원단위)'!F86:I86</f>
        <v>을지빌딩 임대보증금 반환 360,000,000</v>
      </c>
      <c r="G86" s="418"/>
      <c r="H86" s="418"/>
      <c r="I86" s="419" t="s">
        <v>41</v>
      </c>
    </row>
    <row r="87" spans="1:9" ht="21" customHeight="1">
      <c r="A87" s="48"/>
      <c r="B87" s="154" t="s">
        <v>104</v>
      </c>
      <c r="C87" s="229">
        <f>금산빌딩!C140+을지재단빌딩!C139+을지병원영안실!C138+을지대학병원장례식장!C138+일현미술관!C138+강남을지병원!C140</f>
        <v>0</v>
      </c>
      <c r="D87" s="233">
        <f>금산빌딩!D140+을지재단빌딩!D139+을지병원영안실!D138+을지대학병원장례식장!D138+일현미술관!D138</f>
        <v>0</v>
      </c>
      <c r="E87" s="234">
        <f t="shared" si="4"/>
        <v>0</v>
      </c>
      <c r="F87" s="458" t="s">
        <v>7</v>
      </c>
      <c r="G87" s="436"/>
      <c r="H87" s="436"/>
      <c r="I87" s="437" t="s">
        <v>7</v>
      </c>
    </row>
    <row r="88" spans="1:9" ht="21" customHeight="1">
      <c r="A88" s="37"/>
      <c r="B88" s="177" t="s">
        <v>105</v>
      </c>
      <c r="C88" s="262">
        <f>금산빌딩!C141+을지재단빌딩!C140+을지병원영안실!C139+을지대학병원장례식장!C139+일현미술관!C139+강남을지병원!C141</f>
        <v>0</v>
      </c>
      <c r="D88" s="263">
        <f>금산빌딩!D141+을지재단빌딩!D140+을지병원영안실!D139+을지대학병원장례식장!D139+일현미술관!D139</f>
        <v>0</v>
      </c>
      <c r="E88" s="264">
        <f t="shared" si="4"/>
        <v>0</v>
      </c>
      <c r="F88" s="462" t="s">
        <v>7</v>
      </c>
      <c r="G88" s="463"/>
      <c r="H88" s="463"/>
      <c r="I88" s="464"/>
    </row>
    <row r="89" spans="1:9" ht="21" customHeight="1">
      <c r="A89" s="112" t="s">
        <v>106</v>
      </c>
      <c r="B89" s="167"/>
      <c r="C89" s="265">
        <f>SUM('수입 (원단위)'!C61-C5-C14-C47-C54-C59-C62-C69-C78-C81)</f>
        <v>5367147722</v>
      </c>
      <c r="D89" s="266">
        <f>SUM('수입 (원단위)'!D61-D5-D14-D47-D54-D59-D62-D69-D78-D81)</f>
        <v>2969282431</v>
      </c>
      <c r="E89" s="267">
        <f t="shared" si="4"/>
        <v>2397865291</v>
      </c>
      <c r="F89" s="465"/>
      <c r="G89" s="466"/>
      <c r="H89" s="466"/>
      <c r="I89" s="467"/>
    </row>
    <row r="90" spans="1:9" ht="21" customHeight="1">
      <c r="A90" s="49" t="s">
        <v>107</v>
      </c>
      <c r="B90" s="157"/>
      <c r="C90" s="226">
        <f>SUM(C91:C92)</f>
        <v>5367147722</v>
      </c>
      <c r="D90" s="227">
        <f>SUM(D91:D92)</f>
        <v>2969282431</v>
      </c>
      <c r="E90" s="228">
        <f t="shared" si="4"/>
        <v>2397865291</v>
      </c>
      <c r="F90" s="468"/>
      <c r="G90" s="469"/>
      <c r="H90" s="469"/>
      <c r="I90" s="470"/>
    </row>
    <row r="91" spans="1:9" ht="21" customHeight="1">
      <c r="A91" s="36"/>
      <c r="B91" s="154" t="s">
        <v>108</v>
      </c>
      <c r="C91" s="232">
        <f>C89</f>
        <v>5367147722</v>
      </c>
      <c r="D91" s="233">
        <f>D89</f>
        <v>2969282431</v>
      </c>
      <c r="E91" s="234">
        <f t="shared" si="4"/>
        <v>2397865291</v>
      </c>
      <c r="F91" s="458"/>
      <c r="G91" s="436"/>
      <c r="H91" s="436"/>
      <c r="I91" s="437"/>
    </row>
    <row r="92" spans="1:9" ht="21" customHeight="1">
      <c r="A92" s="47"/>
      <c r="B92" s="154" t="s">
        <v>109</v>
      </c>
      <c r="C92" s="232">
        <v>0</v>
      </c>
      <c r="D92" s="233">
        <v>0</v>
      </c>
      <c r="E92" s="234">
        <f t="shared" si="4"/>
        <v>0</v>
      </c>
      <c r="F92" s="458"/>
      <c r="G92" s="436"/>
      <c r="H92" s="436"/>
      <c r="I92" s="437"/>
    </row>
    <row r="93" spans="1:9" ht="19.5" customHeight="1">
      <c r="A93" s="28" t="s">
        <v>110</v>
      </c>
      <c r="B93" s="153"/>
      <c r="C93" s="235">
        <f>SUM(C94:C96)</f>
        <v>0</v>
      </c>
      <c r="D93" s="236">
        <f>SUM(D94:D96)</f>
        <v>0</v>
      </c>
      <c r="E93" s="237">
        <f t="shared" si="4"/>
        <v>0</v>
      </c>
      <c r="F93" s="458"/>
      <c r="G93" s="436"/>
      <c r="H93" s="436"/>
      <c r="I93" s="437"/>
    </row>
    <row r="94" spans="1:9" ht="19.5" customHeight="1">
      <c r="A94" s="36"/>
      <c r="B94" s="154" t="s">
        <v>111</v>
      </c>
      <c r="C94" s="232">
        <v>0</v>
      </c>
      <c r="D94" s="233">
        <v>0</v>
      </c>
      <c r="E94" s="234">
        <f t="shared" si="4"/>
        <v>0</v>
      </c>
      <c r="F94" s="458"/>
      <c r="G94" s="436"/>
      <c r="H94" s="436"/>
      <c r="I94" s="437"/>
    </row>
    <row r="95" spans="1:9" ht="19.5" customHeight="1">
      <c r="A95" s="48"/>
      <c r="B95" s="154" t="s">
        <v>112</v>
      </c>
      <c r="C95" s="232">
        <v>0</v>
      </c>
      <c r="D95" s="233">
        <v>0</v>
      </c>
      <c r="E95" s="234">
        <f t="shared" si="4"/>
        <v>0</v>
      </c>
      <c r="F95" s="458"/>
      <c r="G95" s="436"/>
      <c r="H95" s="436"/>
      <c r="I95" s="437"/>
    </row>
    <row r="96" spans="1:9" ht="19.5" customHeight="1">
      <c r="A96" s="47"/>
      <c r="B96" s="154" t="s">
        <v>113</v>
      </c>
      <c r="C96" s="232">
        <v>0</v>
      </c>
      <c r="D96" s="233">
        <v>0</v>
      </c>
      <c r="E96" s="234">
        <f t="shared" si="4"/>
        <v>0</v>
      </c>
      <c r="F96" s="458"/>
      <c r="G96" s="436"/>
      <c r="H96" s="436"/>
      <c r="I96" s="437"/>
    </row>
    <row r="97" spans="1:9" ht="19.5" customHeight="1">
      <c r="A97" s="52" t="s">
        <v>114</v>
      </c>
      <c r="B97" s="160"/>
      <c r="C97" s="238">
        <f>SUM(C5+C14+C47+C54+C59+C62+C69+C78+C81+C89)</f>
        <v>21622542592</v>
      </c>
      <c r="D97" s="239">
        <f>SUM(D5+D14+D47+D54+D59+D62+D69+D78+D81+D89)</f>
        <v>13551014280</v>
      </c>
      <c r="E97" s="240">
        <f t="shared" si="4"/>
        <v>8071528312</v>
      </c>
      <c r="F97" s="459"/>
      <c r="G97" s="460"/>
      <c r="H97" s="460"/>
      <c r="I97" s="461"/>
    </row>
    <row r="99" spans="3:4" ht="13.5">
      <c r="C99" s="188">
        <f>C90-C93</f>
        <v>5367147722</v>
      </c>
      <c r="D99" s="188">
        <f>D90-D93</f>
        <v>2969282431</v>
      </c>
    </row>
    <row r="100" spans="3:4" ht="13.5">
      <c r="C100" s="188">
        <f>C89-C99</f>
        <v>0</v>
      </c>
      <c r="D100" s="188">
        <f>D89-D99</f>
        <v>0</v>
      </c>
    </row>
  </sheetData>
  <sheetProtection/>
  <mergeCells count="89">
    <mergeCell ref="C3:C4"/>
    <mergeCell ref="D3:D4"/>
    <mergeCell ref="E3:E4"/>
    <mergeCell ref="F3:I4"/>
    <mergeCell ref="F19:I19"/>
    <mergeCell ref="F5:I5"/>
    <mergeCell ref="F6:I6"/>
    <mergeCell ref="F7:I7"/>
    <mergeCell ref="F8:I8"/>
    <mergeCell ref="F9:I9"/>
    <mergeCell ref="F25:I25"/>
    <mergeCell ref="F29:I29"/>
    <mergeCell ref="F30:I30"/>
    <mergeCell ref="F31:I31"/>
    <mergeCell ref="F58:I58"/>
    <mergeCell ref="F24:I24"/>
    <mergeCell ref="F26:I26"/>
    <mergeCell ref="F27:I27"/>
    <mergeCell ref="F28:I28"/>
    <mergeCell ref="F32:I32"/>
    <mergeCell ref="F10:I10"/>
    <mergeCell ref="F11:I11"/>
    <mergeCell ref="F12:I12"/>
    <mergeCell ref="F13:I13"/>
    <mergeCell ref="F14:I14"/>
    <mergeCell ref="F15:I15"/>
    <mergeCell ref="F16:I16"/>
    <mergeCell ref="F17:I17"/>
    <mergeCell ref="F21:I21"/>
    <mergeCell ref="F22:I22"/>
    <mergeCell ref="F23:I23"/>
    <mergeCell ref="F20:I20"/>
    <mergeCell ref="F33:I33"/>
    <mergeCell ref="F34:I34"/>
    <mergeCell ref="F35:I35"/>
    <mergeCell ref="F36:I36"/>
    <mergeCell ref="F37:I37"/>
    <mergeCell ref="F38:I38"/>
    <mergeCell ref="F39:I39"/>
    <mergeCell ref="F40:I40"/>
    <mergeCell ref="F47:I47"/>
    <mergeCell ref="F48:I48"/>
    <mergeCell ref="F49:I49"/>
    <mergeCell ref="F50:I50"/>
    <mergeCell ref="F51:I51"/>
    <mergeCell ref="F53:I53"/>
    <mergeCell ref="F54:I54"/>
    <mergeCell ref="F55:I55"/>
    <mergeCell ref="F56:I56"/>
    <mergeCell ref="F57:I57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I74"/>
    <mergeCell ref="F75:I75"/>
    <mergeCell ref="F76:I76"/>
    <mergeCell ref="F77:I77"/>
    <mergeCell ref="F78:I78"/>
    <mergeCell ref="F79:I79"/>
    <mergeCell ref="F80:I80"/>
    <mergeCell ref="F81:I81"/>
    <mergeCell ref="F82:I82"/>
    <mergeCell ref="F83:I83"/>
    <mergeCell ref="F84:I84"/>
    <mergeCell ref="F85:I85"/>
    <mergeCell ref="F86:I86"/>
    <mergeCell ref="F87:I87"/>
    <mergeCell ref="F94:I94"/>
    <mergeCell ref="F95:I95"/>
    <mergeCell ref="F96:I96"/>
    <mergeCell ref="F97:I97"/>
    <mergeCell ref="F88:I88"/>
    <mergeCell ref="F89:I89"/>
    <mergeCell ref="F90:I90"/>
    <mergeCell ref="F91:I91"/>
    <mergeCell ref="F92:I92"/>
    <mergeCell ref="F93:I93"/>
  </mergeCells>
  <printOptions/>
  <pageMargins left="0.34" right="0.19" top="0.72" bottom="0.49" header="0.63" footer="0.17"/>
  <pageSetup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9"/>
  <sheetViews>
    <sheetView showGridLines="0" view="pageBreakPreview" zoomScale="80" zoomScaleNormal="90" zoomScaleSheetLayoutView="80" zoomScalePageLayoutView="0" workbookViewId="0" topLeftCell="A10">
      <selection activeCell="M10" sqref="M10"/>
    </sheetView>
  </sheetViews>
  <sheetFormatPr defaultColWidth="8.88671875" defaultRowHeight="13.5"/>
  <cols>
    <col min="1" max="1" width="6.21484375" style="271" customWidth="1"/>
    <col min="2" max="2" width="14.5546875" style="271" bestFit="1" customWidth="1"/>
    <col min="3" max="3" width="14.5546875" style="271" customWidth="1"/>
    <col min="4" max="4" width="7.21484375" style="271" bestFit="1" customWidth="1"/>
    <col min="5" max="5" width="15.21484375" style="271" bestFit="1" customWidth="1"/>
    <col min="6" max="6" width="7.88671875" style="271" bestFit="1" customWidth="1"/>
    <col min="7" max="7" width="15.10546875" style="271" bestFit="1" customWidth="1"/>
    <col min="8" max="8" width="30.77734375" style="271" bestFit="1" customWidth="1"/>
    <col min="9" max="9" width="7.4453125" style="271" customWidth="1"/>
    <col min="10" max="10" width="15.10546875" style="271" bestFit="1" customWidth="1"/>
    <col min="11" max="11" width="14.5546875" style="271" customWidth="1"/>
    <col min="12" max="12" width="7.21484375" style="271" customWidth="1"/>
    <col min="13" max="13" width="15.3359375" style="271" bestFit="1" customWidth="1"/>
    <col min="14" max="14" width="7.21484375" style="271" customWidth="1"/>
    <col min="15" max="15" width="16.21484375" style="271" bestFit="1" customWidth="1"/>
    <col min="16" max="16" width="39.10546875" style="271" bestFit="1" customWidth="1"/>
    <col min="17" max="17" width="11.6640625" style="271" bestFit="1" customWidth="1"/>
    <col min="18" max="16384" width="8.88671875" style="271" customWidth="1"/>
  </cols>
  <sheetData>
    <row r="1" spans="1:16" ht="81.75" customHeight="1">
      <c r="A1" s="496" t="s">
        <v>490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16" ht="19.5" customHeight="1">
      <c r="A2" s="271" t="s">
        <v>369</v>
      </c>
      <c r="P2" s="272" t="s">
        <v>370</v>
      </c>
    </row>
    <row r="3" spans="1:16" ht="25.5" customHeight="1">
      <c r="A3" s="497" t="s">
        <v>371</v>
      </c>
      <c r="B3" s="498"/>
      <c r="C3" s="498"/>
      <c r="D3" s="498"/>
      <c r="E3" s="499"/>
      <c r="F3" s="499"/>
      <c r="G3" s="498"/>
      <c r="H3" s="500"/>
      <c r="I3" s="497" t="s">
        <v>372</v>
      </c>
      <c r="J3" s="498"/>
      <c r="K3" s="498"/>
      <c r="L3" s="498"/>
      <c r="M3" s="499"/>
      <c r="N3" s="499"/>
      <c r="O3" s="498"/>
      <c r="P3" s="500"/>
    </row>
    <row r="4" spans="1:16" ht="21.75" customHeight="1">
      <c r="A4" s="488" t="s">
        <v>373</v>
      </c>
      <c r="B4" s="482"/>
      <c r="C4" s="501" t="s">
        <v>491</v>
      </c>
      <c r="D4" s="483"/>
      <c r="E4" s="504" t="s">
        <v>492</v>
      </c>
      <c r="F4" s="500"/>
      <c r="G4" s="493" t="s">
        <v>374</v>
      </c>
      <c r="H4" s="490" t="s">
        <v>375</v>
      </c>
      <c r="I4" s="488" t="s">
        <v>376</v>
      </c>
      <c r="J4" s="482"/>
      <c r="K4" s="482" t="str">
        <f>C4</f>
        <v>2020학년도  본예산</v>
      </c>
      <c r="L4" s="483"/>
      <c r="M4" s="504" t="str">
        <f>E4</f>
        <v>2020학년도 추경예산</v>
      </c>
      <c r="N4" s="500"/>
      <c r="O4" s="493" t="s">
        <v>374</v>
      </c>
      <c r="P4" s="502" t="s">
        <v>375</v>
      </c>
    </row>
    <row r="5" spans="1:16" ht="24" customHeight="1">
      <c r="A5" s="492"/>
      <c r="B5" s="495"/>
      <c r="C5" s="290" t="s">
        <v>377</v>
      </c>
      <c r="D5" s="303" t="s">
        <v>378</v>
      </c>
      <c r="E5" s="339" t="s">
        <v>377</v>
      </c>
      <c r="F5" s="314" t="s">
        <v>378</v>
      </c>
      <c r="G5" s="494"/>
      <c r="H5" s="491"/>
      <c r="I5" s="492"/>
      <c r="J5" s="495"/>
      <c r="K5" s="290" t="s">
        <v>377</v>
      </c>
      <c r="L5" s="303" t="s">
        <v>378</v>
      </c>
      <c r="M5" s="339" t="s">
        <v>377</v>
      </c>
      <c r="N5" s="314" t="s">
        <v>378</v>
      </c>
      <c r="O5" s="494"/>
      <c r="P5" s="503"/>
    </row>
    <row r="6" spans="1:16" ht="49.5" customHeight="1">
      <c r="A6" s="489" t="s">
        <v>379</v>
      </c>
      <c r="B6" s="299" t="s">
        <v>380</v>
      </c>
      <c r="C6" s="300">
        <f>'수입 (원단위)'!D7</f>
        <v>0</v>
      </c>
      <c r="D6" s="301">
        <f>C6/C21</f>
        <v>0</v>
      </c>
      <c r="E6" s="340">
        <f>'수입 (원단위)'!C7</f>
        <v>0</v>
      </c>
      <c r="F6" s="329">
        <f>E6/E21</f>
        <v>0</v>
      </c>
      <c r="G6" s="302">
        <f aca="true" t="shared" si="0" ref="G6:G21">E6-C6</f>
        <v>0</v>
      </c>
      <c r="H6" s="357"/>
      <c r="I6" s="489" t="s">
        <v>381</v>
      </c>
      <c r="J6" s="299" t="s">
        <v>382</v>
      </c>
      <c r="K6" s="306">
        <f>'지출 (원단위)'!D5</f>
        <v>1794000000</v>
      </c>
      <c r="L6" s="307">
        <f>K6/K21</f>
        <v>0.13238861408682687</v>
      </c>
      <c r="M6" s="340">
        <f>'지출 (원단위)'!C5</f>
        <v>2015500000</v>
      </c>
      <c r="N6" s="330">
        <f>M6/M21</f>
        <v>0.09321290460751379</v>
      </c>
      <c r="O6" s="302">
        <f aca="true" t="shared" si="1" ref="O6:O21">M6-K6</f>
        <v>221500000</v>
      </c>
      <c r="P6" s="357" t="s">
        <v>507</v>
      </c>
    </row>
    <row r="7" spans="1:16" ht="166.5" customHeight="1">
      <c r="A7" s="488"/>
      <c r="B7" s="286" t="s">
        <v>308</v>
      </c>
      <c r="C7" s="287">
        <f>'수입 (원단위)'!D15</f>
        <v>165910000</v>
      </c>
      <c r="D7" s="292">
        <f>C7/C21</f>
        <v>0.012243363970538152</v>
      </c>
      <c r="E7" s="341">
        <f>'수입 (원단위)'!C15</f>
        <v>165910000</v>
      </c>
      <c r="F7" s="322">
        <f>E7/E21</f>
        <v>0.007673010669031314</v>
      </c>
      <c r="G7" s="296">
        <f t="shared" si="0"/>
        <v>0</v>
      </c>
      <c r="H7" s="358" t="s">
        <v>493</v>
      </c>
      <c r="I7" s="488"/>
      <c r="J7" s="305" t="s">
        <v>383</v>
      </c>
      <c r="K7" s="304">
        <f>'지출 (원단위)'!D14</f>
        <v>4533431849</v>
      </c>
      <c r="L7" s="308">
        <f>K7/K21</f>
        <v>0.33454557388304956</v>
      </c>
      <c r="M7" s="341">
        <f>'지출 (원단위)'!C14</f>
        <v>4693080000</v>
      </c>
      <c r="N7" s="327">
        <f>M7/M21</f>
        <v>0.21704570496424253</v>
      </c>
      <c r="O7" s="296">
        <f t="shared" si="1"/>
        <v>159648151</v>
      </c>
      <c r="P7" s="358" t="s">
        <v>511</v>
      </c>
    </row>
    <row r="8" spans="1:16" ht="87" customHeight="1">
      <c r="A8" s="488"/>
      <c r="B8" s="286" t="s">
        <v>384</v>
      </c>
      <c r="C8" s="288">
        <f>'수입 (원단위)'!D17</f>
        <v>47150000</v>
      </c>
      <c r="D8" s="293">
        <f>C8/C21</f>
        <v>0.0034794443445896805</v>
      </c>
      <c r="E8" s="342">
        <f>'수입 (원단위)'!C17</f>
        <v>57650000</v>
      </c>
      <c r="F8" s="323">
        <f>E8/E21</f>
        <v>0.0026661989335763684</v>
      </c>
      <c r="G8" s="296">
        <f t="shared" si="0"/>
        <v>10500000</v>
      </c>
      <c r="H8" s="359" t="s">
        <v>494</v>
      </c>
      <c r="I8" s="488"/>
      <c r="J8" s="285" t="s">
        <v>385</v>
      </c>
      <c r="K8" s="304">
        <v>0</v>
      </c>
      <c r="L8" s="308">
        <f>K8/K21</f>
        <v>0</v>
      </c>
      <c r="M8" s="341">
        <v>0</v>
      </c>
      <c r="N8" s="327">
        <f>M8/M21</f>
        <v>0</v>
      </c>
      <c r="O8" s="296">
        <f t="shared" si="1"/>
        <v>0</v>
      </c>
      <c r="P8" s="360"/>
    </row>
    <row r="9" spans="1:16" ht="47.25" customHeight="1">
      <c r="A9" s="488"/>
      <c r="B9" s="285" t="s">
        <v>386</v>
      </c>
      <c r="C9" s="287">
        <f>'수입 (원단위)'!D19</f>
        <v>1001000000</v>
      </c>
      <c r="D9" s="292">
        <f>C9/C21</f>
        <v>0.07386900930931643</v>
      </c>
      <c r="E9" s="341">
        <f>'수입 (원단위)'!C19</f>
        <v>1001000000</v>
      </c>
      <c r="F9" s="322">
        <f>E9/E21</f>
        <v>0.04629427810077961</v>
      </c>
      <c r="G9" s="296">
        <f t="shared" si="0"/>
        <v>0</v>
      </c>
      <c r="H9" s="358" t="s">
        <v>495</v>
      </c>
      <c r="I9" s="488"/>
      <c r="J9" s="285" t="s">
        <v>387</v>
      </c>
      <c r="K9" s="304">
        <f>'지출 (원단위)'!D47</f>
        <v>44300000</v>
      </c>
      <c r="L9" s="308">
        <f>K9/K21</f>
        <v>0.0032691279844183</v>
      </c>
      <c r="M9" s="341">
        <f>'지출 (원단위)'!C47</f>
        <v>44301000</v>
      </c>
      <c r="N9" s="327">
        <f>M9/M21</f>
        <v>0.002048833980162475</v>
      </c>
      <c r="O9" s="296">
        <f t="shared" si="1"/>
        <v>1000</v>
      </c>
      <c r="P9" s="358" t="s">
        <v>508</v>
      </c>
    </row>
    <row r="10" spans="1:16" ht="90" customHeight="1">
      <c r="A10" s="488"/>
      <c r="B10" s="285" t="s">
        <v>388</v>
      </c>
      <c r="C10" s="287">
        <f>'수입 (원단위)'!D21+'수입 (원단위)'!D20</f>
        <v>3434910000</v>
      </c>
      <c r="D10" s="293">
        <f>C10/C21</f>
        <v>0.2534799188478163</v>
      </c>
      <c r="E10" s="341">
        <f>'수입 (원단위)'!C21+'수입 (원단위)'!C20</f>
        <v>3434910000</v>
      </c>
      <c r="F10" s="324">
        <f>E10/E21</f>
        <v>0.15885782097017873</v>
      </c>
      <c r="G10" s="296">
        <f t="shared" si="0"/>
        <v>0</v>
      </c>
      <c r="H10" s="361" t="s">
        <v>480</v>
      </c>
      <c r="I10" s="488"/>
      <c r="J10" s="285" t="s">
        <v>389</v>
      </c>
      <c r="K10" s="304">
        <f>'지출 (원단위)'!D54</f>
        <v>2850000000</v>
      </c>
      <c r="L10" s="308">
        <f>K10/K21</f>
        <v>0.21031636017138047</v>
      </c>
      <c r="M10" s="341">
        <f>'지출 (원단위)'!C54</f>
        <v>7842513870</v>
      </c>
      <c r="N10" s="327">
        <f>M10/M21</f>
        <v>0.36270081728971165</v>
      </c>
      <c r="O10" s="296">
        <f t="shared" si="1"/>
        <v>4992513870</v>
      </c>
      <c r="P10" s="358" t="s">
        <v>519</v>
      </c>
    </row>
    <row r="11" spans="1:16" ht="42" customHeight="1">
      <c r="A11" s="488"/>
      <c r="B11" s="286" t="s">
        <v>418</v>
      </c>
      <c r="C11" s="287">
        <f>'수입 (원단위)'!D22+'수입 (원단위)'!D23+'수입 (원단위)'!D24</f>
        <v>840000000</v>
      </c>
      <c r="D11" s="292">
        <f>C11/C21</f>
        <v>0.06198797983998582</v>
      </c>
      <c r="E11" s="341">
        <f>'수입 (원단위)'!C22+'수입 (원단위)'!C23+'수입 (원단위)'!C24</f>
        <v>840000000</v>
      </c>
      <c r="F11" s="322">
        <f>E11/E21</f>
        <v>0.03884834525939548</v>
      </c>
      <c r="G11" s="296">
        <f t="shared" si="0"/>
        <v>0</v>
      </c>
      <c r="H11" s="358" t="s">
        <v>481</v>
      </c>
      <c r="I11" s="488"/>
      <c r="J11" s="285" t="s">
        <v>390</v>
      </c>
      <c r="K11" s="304">
        <f>'지출 (원단위)'!D59</f>
        <v>1000000000</v>
      </c>
      <c r="L11" s="308">
        <f>K11/K21</f>
        <v>0.07379521409522122</v>
      </c>
      <c r="M11" s="341">
        <f>'지출 (원단위)'!C59</f>
        <v>1000000000</v>
      </c>
      <c r="N11" s="327">
        <f>M11/M21</f>
        <v>0.0462480300707089</v>
      </c>
      <c r="O11" s="296">
        <f t="shared" si="1"/>
        <v>0</v>
      </c>
      <c r="P11" s="362" t="s">
        <v>391</v>
      </c>
    </row>
    <row r="12" spans="1:16" ht="30" customHeight="1">
      <c r="A12" s="488"/>
      <c r="B12" s="285" t="s">
        <v>392</v>
      </c>
      <c r="C12" s="287">
        <f>SUM(C6:C11)</f>
        <v>5488970000</v>
      </c>
      <c r="D12" s="294">
        <f>C12/C21</f>
        <v>0.4050597163122464</v>
      </c>
      <c r="E12" s="341">
        <f>SUM(E6:E11)</f>
        <v>5499470000</v>
      </c>
      <c r="F12" s="325">
        <f>E12/E21</f>
        <v>0.2543396539329615</v>
      </c>
      <c r="G12" s="297">
        <f t="shared" si="0"/>
        <v>10500000</v>
      </c>
      <c r="H12" s="363" t="s">
        <v>393</v>
      </c>
      <c r="I12" s="488"/>
      <c r="J12" s="285" t="s">
        <v>394</v>
      </c>
      <c r="K12" s="304">
        <f>SUM(K6:K11)</f>
        <v>10221731849</v>
      </c>
      <c r="L12" s="309">
        <f>K12/K21</f>
        <v>0.7543148902208965</v>
      </c>
      <c r="M12" s="341">
        <f>SUM(M6:M11)</f>
        <v>15595394870</v>
      </c>
      <c r="N12" s="328">
        <f>M12/M21</f>
        <v>0.7212562909123393</v>
      </c>
      <c r="O12" s="296">
        <f t="shared" si="1"/>
        <v>5373663021</v>
      </c>
      <c r="P12" s="364"/>
    </row>
    <row r="13" spans="1:16" ht="30" customHeight="1">
      <c r="A13" s="486" t="s">
        <v>395</v>
      </c>
      <c r="B13" s="289" t="s">
        <v>396</v>
      </c>
      <c r="C13" s="287">
        <f>+'수입 (원단위)'!D25</f>
        <v>0</v>
      </c>
      <c r="D13" s="294">
        <f>C13/C21</f>
        <v>0</v>
      </c>
      <c r="E13" s="341">
        <f>+'수입 (원단위)'!C25</f>
        <v>0</v>
      </c>
      <c r="F13" s="325">
        <f>E13/E21</f>
        <v>0</v>
      </c>
      <c r="G13" s="297">
        <f t="shared" si="0"/>
        <v>0</v>
      </c>
      <c r="H13" s="358"/>
      <c r="I13" s="486" t="s">
        <v>397</v>
      </c>
      <c r="J13" s="285" t="s">
        <v>398</v>
      </c>
      <c r="K13" s="304">
        <f>+'지출 (원단위)'!D62</f>
        <v>0</v>
      </c>
      <c r="L13" s="309">
        <f>K13/K21</f>
        <v>0</v>
      </c>
      <c r="M13" s="341">
        <f>+'지출 (원단위)'!C62</f>
        <v>0</v>
      </c>
      <c r="N13" s="328">
        <f>M13/M21</f>
        <v>0</v>
      </c>
      <c r="O13" s="296">
        <f t="shared" si="1"/>
        <v>0</v>
      </c>
      <c r="P13" s="365"/>
    </row>
    <row r="14" spans="1:16" ht="54" customHeight="1">
      <c r="A14" s="488"/>
      <c r="B14" s="285" t="s">
        <v>399</v>
      </c>
      <c r="C14" s="287">
        <f>'수입 (원단위)'!D33</f>
        <v>0</v>
      </c>
      <c r="D14" s="294">
        <f>C14/C21</f>
        <v>0</v>
      </c>
      <c r="E14" s="341">
        <f>'수입 (원단위)'!C33</f>
        <v>5492513870</v>
      </c>
      <c r="F14" s="325">
        <f>E14/E21</f>
        <v>0.2540179466235457</v>
      </c>
      <c r="G14" s="297">
        <f t="shared" si="0"/>
        <v>5492513870</v>
      </c>
      <c r="H14" s="365" t="s">
        <v>518</v>
      </c>
      <c r="I14" s="488"/>
      <c r="J14" s="285" t="s">
        <v>400</v>
      </c>
      <c r="K14" s="304">
        <f>'지출 (원단위)'!D69</f>
        <v>0</v>
      </c>
      <c r="L14" s="309">
        <f>K14/K21</f>
        <v>0</v>
      </c>
      <c r="M14" s="341">
        <f>'지출 (원단위)'!C69</f>
        <v>300000000</v>
      </c>
      <c r="N14" s="328">
        <f>M14/M21</f>
        <v>0.013874409021212671</v>
      </c>
      <c r="O14" s="296">
        <f t="shared" si="1"/>
        <v>300000000</v>
      </c>
      <c r="P14" s="366" t="s">
        <v>515</v>
      </c>
    </row>
    <row r="15" spans="1:16" ht="30.75" customHeight="1">
      <c r="A15" s="488"/>
      <c r="B15" s="285" t="s">
        <v>401</v>
      </c>
      <c r="C15" s="287">
        <f>'수입 (원단위)'!D43</f>
        <v>179500000</v>
      </c>
      <c r="D15" s="292">
        <f>C15/C20</f>
        <v>0.028800437178763214</v>
      </c>
      <c r="E15" s="341">
        <f>'수입 (원단위)'!C43</f>
        <v>179500000</v>
      </c>
      <c r="F15" s="322">
        <f>E15/E20</f>
        <v>0.019298878263764176</v>
      </c>
      <c r="G15" s="297">
        <f>E15-C15</f>
        <v>0</v>
      </c>
      <c r="H15" s="358" t="s">
        <v>472</v>
      </c>
      <c r="I15" s="488"/>
      <c r="J15" s="285" t="s">
        <v>402</v>
      </c>
      <c r="K15" s="304">
        <f>'지출 (원단위)'!D78</f>
        <v>0</v>
      </c>
      <c r="L15" s="308">
        <f>K15/K21</f>
        <v>0</v>
      </c>
      <c r="M15" s="341">
        <f>'지출 (원단위)'!C78</f>
        <v>0</v>
      </c>
      <c r="N15" s="327">
        <f>M15/M21</f>
        <v>0</v>
      </c>
      <c r="O15" s="296">
        <f t="shared" si="1"/>
        <v>0</v>
      </c>
      <c r="P15" s="362"/>
    </row>
    <row r="16" spans="1:16" ht="51.75" customHeight="1">
      <c r="A16" s="488"/>
      <c r="B16" s="285" t="s">
        <v>403</v>
      </c>
      <c r="C16" s="287">
        <f>'수입 (원단위)'!D50</f>
        <v>1650000000</v>
      </c>
      <c r="D16" s="292">
        <f>C16/C21</f>
        <v>0.121762103257115</v>
      </c>
      <c r="E16" s="341">
        <f>'수입 (원단위)'!C50</f>
        <v>1150000000</v>
      </c>
      <c r="F16" s="322">
        <f>E16/E21</f>
        <v>0.05318523458131524</v>
      </c>
      <c r="G16" s="297">
        <f>E16-C16</f>
        <v>-500000000</v>
      </c>
      <c r="H16" s="358" t="s">
        <v>513</v>
      </c>
      <c r="I16" s="488"/>
      <c r="J16" s="285" t="s">
        <v>404</v>
      </c>
      <c r="K16" s="304">
        <f>'지출 (원단위)'!D81</f>
        <v>360000000</v>
      </c>
      <c r="L16" s="308">
        <f>K16/K21</f>
        <v>0.026566277074279637</v>
      </c>
      <c r="M16" s="341">
        <f>'지출 (원단위)'!C81</f>
        <v>360000000</v>
      </c>
      <c r="N16" s="327">
        <f>M16/M21</f>
        <v>0.016649290825455205</v>
      </c>
      <c r="O16" s="296">
        <f t="shared" si="1"/>
        <v>0</v>
      </c>
      <c r="P16" s="358" t="s">
        <v>473</v>
      </c>
    </row>
    <row r="17" spans="1:16" ht="25.5" customHeight="1">
      <c r="A17" s="488"/>
      <c r="B17" s="285" t="s">
        <v>405</v>
      </c>
      <c r="C17" s="287">
        <f>SUM(C13:C16)</f>
        <v>1829500000</v>
      </c>
      <c r="D17" s="292">
        <f>C17/C21</f>
        <v>0.13500834418720722</v>
      </c>
      <c r="E17" s="341">
        <f>SUM(E13:E16)</f>
        <v>6822013870</v>
      </c>
      <c r="F17" s="322">
        <f>E17/E21</f>
        <v>0.3155047026025532</v>
      </c>
      <c r="G17" s="297">
        <f t="shared" si="0"/>
        <v>4992513870</v>
      </c>
      <c r="H17" s="351"/>
      <c r="I17" s="488"/>
      <c r="J17" s="285" t="s">
        <v>405</v>
      </c>
      <c r="K17" s="304">
        <f>SUM(K13:K16)</f>
        <v>360000000</v>
      </c>
      <c r="L17" s="308">
        <f>K17/K21</f>
        <v>0.026566277074279637</v>
      </c>
      <c r="M17" s="341">
        <f>SUM(M13:M16)</f>
        <v>660000000</v>
      </c>
      <c r="N17" s="327">
        <f>M17/M21</f>
        <v>0.030523699846667876</v>
      </c>
      <c r="O17" s="296">
        <f t="shared" si="1"/>
        <v>300000000</v>
      </c>
      <c r="P17" s="362"/>
    </row>
    <row r="18" spans="1:16" ht="25.5" customHeight="1">
      <c r="A18" s="486" t="s">
        <v>406</v>
      </c>
      <c r="B18" s="285" t="s">
        <v>407</v>
      </c>
      <c r="C18" s="287">
        <f>'수입 (원단위)'!D54</f>
        <v>0</v>
      </c>
      <c r="D18" s="292">
        <f>C18/C21</f>
        <v>0</v>
      </c>
      <c r="E18" s="341">
        <f>'수입 (원단위)'!C54</f>
        <v>9739877032</v>
      </c>
      <c r="F18" s="322">
        <f>E18/E21</f>
        <v>0.45045012586094296</v>
      </c>
      <c r="G18" s="297">
        <f t="shared" si="0"/>
        <v>9739877032</v>
      </c>
      <c r="H18" s="351"/>
      <c r="I18" s="486" t="s">
        <v>408</v>
      </c>
      <c r="J18" s="285" t="s">
        <v>409</v>
      </c>
      <c r="K18" s="304">
        <f>'지출 (원단위)'!D90</f>
        <v>2969282431</v>
      </c>
      <c r="L18" s="308">
        <f>K18/K21</f>
        <v>0.21911883270482393</v>
      </c>
      <c r="M18" s="341">
        <f>'지출 (원단위)'!C90</f>
        <v>5367147722</v>
      </c>
      <c r="N18" s="327">
        <f>M18/M21</f>
        <v>0.24822000924099277</v>
      </c>
      <c r="O18" s="296">
        <f t="shared" si="1"/>
        <v>2397865291</v>
      </c>
      <c r="P18" s="362"/>
    </row>
    <row r="19" spans="1:16" ht="25.5" customHeight="1">
      <c r="A19" s="488"/>
      <c r="B19" s="285" t="s">
        <v>410</v>
      </c>
      <c r="C19" s="287">
        <f>'수입 (원단위)'!D57</f>
        <v>0</v>
      </c>
      <c r="D19" s="292">
        <f>C19/C21</f>
        <v>0</v>
      </c>
      <c r="E19" s="341">
        <f>'수입 (원단위)'!C57</f>
        <v>438818310</v>
      </c>
      <c r="F19" s="322">
        <f>E19/E21</f>
        <v>0.02029448239645766</v>
      </c>
      <c r="G19" s="297">
        <f t="shared" si="0"/>
        <v>438818310</v>
      </c>
      <c r="H19" s="351"/>
      <c r="I19" s="486"/>
      <c r="J19" s="285" t="s">
        <v>411</v>
      </c>
      <c r="K19" s="304">
        <f>'지출 (원단위)'!D93</f>
        <v>0</v>
      </c>
      <c r="L19" s="308">
        <f>K19/K21</f>
        <v>0</v>
      </c>
      <c r="M19" s="341">
        <f>'지출 (원단위)'!C93</f>
        <v>0</v>
      </c>
      <c r="N19" s="327">
        <f>M19/M21</f>
        <v>0</v>
      </c>
      <c r="O19" s="296">
        <f t="shared" si="1"/>
        <v>0</v>
      </c>
      <c r="P19" s="362"/>
    </row>
    <row r="20" spans="1:16" ht="25.5" customHeight="1">
      <c r="A20" s="492"/>
      <c r="B20" s="290" t="s">
        <v>412</v>
      </c>
      <c r="C20" s="291">
        <f>'수입 (원단위)'!D53</f>
        <v>6232544280</v>
      </c>
      <c r="D20" s="295">
        <f>C20/C21</f>
        <v>0.4599319395005464</v>
      </c>
      <c r="E20" s="343">
        <f>'수입 (원단위)'!C53</f>
        <v>9301058722</v>
      </c>
      <c r="F20" s="326">
        <f>E20/E21</f>
        <v>0.4301556434644853</v>
      </c>
      <c r="G20" s="298">
        <f t="shared" si="0"/>
        <v>3068514442</v>
      </c>
      <c r="H20" s="353" t="s">
        <v>413</v>
      </c>
      <c r="I20" s="487"/>
      <c r="J20" s="310" t="s">
        <v>414</v>
      </c>
      <c r="K20" s="311">
        <f>C21-K6-K7-K8-K9-K10-K11-K13-K14-K15-K16</f>
        <v>2969282431</v>
      </c>
      <c r="L20" s="312">
        <f>K20/K21</f>
        <v>0.21911883270482393</v>
      </c>
      <c r="M20" s="343">
        <f>E21-M12-M17</f>
        <v>5367147722</v>
      </c>
      <c r="N20" s="338">
        <f>M20/M21</f>
        <v>0.24822000924099277</v>
      </c>
      <c r="O20" s="313">
        <f t="shared" si="1"/>
        <v>2397865291</v>
      </c>
      <c r="P20" s="367" t="s">
        <v>415</v>
      </c>
    </row>
    <row r="21" spans="1:16" ht="33" customHeight="1">
      <c r="A21" s="484" t="s">
        <v>416</v>
      </c>
      <c r="B21" s="485"/>
      <c r="C21" s="319">
        <f>C12+C17+C20</f>
        <v>13551014280</v>
      </c>
      <c r="D21" s="331">
        <f>C21/C21</f>
        <v>1</v>
      </c>
      <c r="E21" s="344">
        <f>E12+E17+E20</f>
        <v>21622542592</v>
      </c>
      <c r="F21" s="334">
        <f>E21/E21</f>
        <v>1</v>
      </c>
      <c r="G21" s="333">
        <f t="shared" si="0"/>
        <v>8071528312</v>
      </c>
      <c r="H21" s="320"/>
      <c r="I21" s="484" t="s">
        <v>417</v>
      </c>
      <c r="J21" s="485"/>
      <c r="K21" s="321">
        <f>K12+K17+K20</f>
        <v>13551014280</v>
      </c>
      <c r="L21" s="332">
        <f>K21/K21</f>
        <v>1</v>
      </c>
      <c r="M21" s="345">
        <f>M12+M17+M20</f>
        <v>21622542592</v>
      </c>
      <c r="N21" s="337">
        <f>M21/M21</f>
        <v>1</v>
      </c>
      <c r="O21" s="333">
        <f t="shared" si="1"/>
        <v>8071528312</v>
      </c>
      <c r="P21" s="368"/>
    </row>
    <row r="29" ht="13.5">
      <c r="L29" s="273" t="s">
        <v>393</v>
      </c>
    </row>
  </sheetData>
  <sheetProtection/>
  <mergeCells count="21">
    <mergeCell ref="E4:F4"/>
    <mergeCell ref="A13:A17"/>
    <mergeCell ref="A1:P1"/>
    <mergeCell ref="A3:H3"/>
    <mergeCell ref="I3:P3"/>
    <mergeCell ref="A4:B5"/>
    <mergeCell ref="C4:D4"/>
    <mergeCell ref="A6:A12"/>
    <mergeCell ref="P4:P5"/>
    <mergeCell ref="M4:N4"/>
    <mergeCell ref="O4:O5"/>
    <mergeCell ref="K4:L4"/>
    <mergeCell ref="A21:B21"/>
    <mergeCell ref="I21:J21"/>
    <mergeCell ref="I18:I20"/>
    <mergeCell ref="I13:I17"/>
    <mergeCell ref="I6:I12"/>
    <mergeCell ref="H4:H5"/>
    <mergeCell ref="A18:A20"/>
    <mergeCell ref="G4:G5"/>
    <mergeCell ref="I4:J5"/>
  </mergeCells>
  <printOptions/>
  <pageMargins left="0.1968503937007874" right="0.15748031496062992" top="0.4724409448818898" bottom="0.8267716535433072" header="0.2755905511811024" footer="0.15748031496062992"/>
  <pageSetup cellComments="asDisplayed" fitToHeight="1" fitToWidth="1" horizontalDpi="300" verticalDpi="300" orientation="landscape" paperSize="8" scale="75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15" sqref="F15"/>
    </sheetView>
  </sheetViews>
  <sheetFormatPr defaultColWidth="8.88671875" defaultRowHeight="13.5"/>
  <sheetData>
    <row r="1" spans="1:8" ht="15" customHeight="1">
      <c r="A1" s="505" t="s">
        <v>439</v>
      </c>
      <c r="B1" s="335" t="s">
        <v>440</v>
      </c>
      <c r="C1" s="335" t="s">
        <v>441</v>
      </c>
      <c r="D1" s="335" t="s">
        <v>442</v>
      </c>
      <c r="E1" s="335" t="s">
        <v>443</v>
      </c>
      <c r="F1" s="335" t="s">
        <v>449</v>
      </c>
      <c r="G1" s="335" t="s">
        <v>450</v>
      </c>
      <c r="H1" s="335" t="s">
        <v>444</v>
      </c>
    </row>
    <row r="2" spans="1:8" ht="39.75" customHeight="1">
      <c r="A2" s="506"/>
      <c r="B2" s="336"/>
      <c r="C2" s="336"/>
      <c r="D2" s="336"/>
      <c r="E2" s="336"/>
      <c r="F2" s="336"/>
      <c r="G2" s="335" t="s">
        <v>451</v>
      </c>
      <c r="H2" s="336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23"/>
  <sheetViews>
    <sheetView showGridLines="0" zoomScaleSheetLayoutView="70" zoomScalePageLayoutView="0" workbookViewId="0" topLeftCell="A1">
      <selection activeCell="G14" sqref="G14"/>
    </sheetView>
  </sheetViews>
  <sheetFormatPr defaultColWidth="8.88671875" defaultRowHeight="13.5"/>
  <cols>
    <col min="1" max="1" width="8.88671875" style="121" customWidth="1"/>
    <col min="2" max="2" width="8.3359375" style="121" customWidth="1"/>
    <col min="3" max="4" width="15.21484375" style="121" bestFit="1" customWidth="1"/>
    <col min="5" max="5" width="15.4453125" style="121" bestFit="1" customWidth="1"/>
    <col min="6" max="6" width="7.21484375" style="121" customWidth="1"/>
    <col min="7" max="8" width="8.88671875" style="121" customWidth="1"/>
    <col min="9" max="10" width="15.21484375" style="121" bestFit="1" customWidth="1"/>
    <col min="11" max="11" width="15.4453125" style="121" bestFit="1" customWidth="1"/>
    <col min="12" max="12" width="6.88671875" style="121" customWidth="1"/>
    <col min="13" max="16384" width="8.88671875" style="121" customWidth="1"/>
  </cols>
  <sheetData>
    <row r="1" spans="1:12" ht="25.5">
      <c r="A1" s="372" t="str">
        <f>+합계표!A1</f>
        <v>2019학년도 추경 예산서 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2" ht="18.75" customHeight="1">
      <c r="A2" s="122"/>
      <c r="B2" s="123"/>
    </row>
    <row r="3" spans="1:12" s="125" customFormat="1" ht="18.75" customHeight="1">
      <c r="A3" s="124" t="str">
        <f>+합계표!A3</f>
        <v>학교법인을지학원(수익사업회계-금산빌딩,을지재단빌딩,을지대학교병원장례식장,강남을지병원)</v>
      </c>
      <c r="L3" s="126" t="s">
        <v>307</v>
      </c>
    </row>
    <row r="4" spans="1:12" s="125" customFormat="1" ht="18.75" customHeight="1">
      <c r="A4" s="373" t="s">
        <v>128</v>
      </c>
      <c r="B4" s="374"/>
      <c r="C4" s="375"/>
      <c r="D4" s="374"/>
      <c r="E4" s="374"/>
      <c r="F4" s="376"/>
      <c r="G4" s="374" t="s">
        <v>129</v>
      </c>
      <c r="H4" s="374"/>
      <c r="I4" s="375"/>
      <c r="J4" s="374"/>
      <c r="K4" s="374"/>
      <c r="L4" s="376"/>
    </row>
    <row r="5" spans="1:12" s="125" customFormat="1" ht="18.75" customHeight="1">
      <c r="A5" s="385" t="s">
        <v>219</v>
      </c>
      <c r="B5" s="386"/>
      <c r="C5" s="173" t="s">
        <v>153</v>
      </c>
      <c r="D5" s="168" t="s">
        <v>154</v>
      </c>
      <c r="E5" s="128" t="s">
        <v>130</v>
      </c>
      <c r="F5" s="389" t="s">
        <v>131</v>
      </c>
      <c r="G5" s="385" t="s">
        <v>219</v>
      </c>
      <c r="H5" s="386"/>
      <c r="I5" s="173" t="str">
        <f>C5</f>
        <v>추경예산</v>
      </c>
      <c r="J5" s="168" t="str">
        <f>D5</f>
        <v>본 예산</v>
      </c>
      <c r="K5" s="127" t="s">
        <v>130</v>
      </c>
      <c r="L5" s="389" t="s">
        <v>131</v>
      </c>
    </row>
    <row r="6" spans="1:12" s="125" customFormat="1" ht="18.75" customHeight="1">
      <c r="A6" s="387" t="s">
        <v>220</v>
      </c>
      <c r="B6" s="388"/>
      <c r="C6" s="174" t="s">
        <v>214</v>
      </c>
      <c r="D6" s="169" t="s">
        <v>214</v>
      </c>
      <c r="E6" s="130" t="s">
        <v>215</v>
      </c>
      <c r="F6" s="390"/>
      <c r="G6" s="387" t="s">
        <v>220</v>
      </c>
      <c r="H6" s="388"/>
      <c r="I6" s="174" t="s">
        <v>214</v>
      </c>
      <c r="J6" s="169" t="s">
        <v>214</v>
      </c>
      <c r="K6" s="130" t="s">
        <v>216</v>
      </c>
      <c r="L6" s="390"/>
    </row>
    <row r="7" spans="1:12" s="125" customFormat="1" ht="21" customHeight="1">
      <c r="A7" s="131" t="s">
        <v>221</v>
      </c>
      <c r="B7" s="137"/>
      <c r="C7" s="397">
        <f>'수입 (원단위)'!C7</f>
        <v>0</v>
      </c>
      <c r="D7" s="399">
        <f>'수입 (원단위)'!D7</f>
        <v>0</v>
      </c>
      <c r="E7" s="401">
        <f aca="true" t="shared" si="0" ref="E7:E19">SUM(C7-D7)</f>
        <v>0</v>
      </c>
      <c r="F7" s="383">
        <f>SUM(C7/C22)</f>
        <v>0</v>
      </c>
      <c r="G7" s="129" t="s">
        <v>202</v>
      </c>
      <c r="H7" s="129"/>
      <c r="I7" s="211">
        <v>0</v>
      </c>
      <c r="J7" s="212">
        <v>0</v>
      </c>
      <c r="K7" s="213">
        <f aca="true" t="shared" si="1" ref="K7:K21">SUM(I7-J7)</f>
        <v>0</v>
      </c>
      <c r="L7" s="132">
        <f>SUM(I7/I22)</f>
        <v>0</v>
      </c>
    </row>
    <row r="8" spans="1:12" s="125" customFormat="1" ht="21" customHeight="1">
      <c r="A8" s="133"/>
      <c r="B8" s="170"/>
      <c r="C8" s="398"/>
      <c r="D8" s="400"/>
      <c r="E8" s="402"/>
      <c r="F8" s="384"/>
      <c r="G8" s="129" t="s">
        <v>201</v>
      </c>
      <c r="H8" s="129"/>
      <c r="I8" s="211">
        <f>'지출 (원단위)'!C5</f>
        <v>2015500000</v>
      </c>
      <c r="J8" s="212">
        <f>'지출 (원단위)'!D5</f>
        <v>1794000000</v>
      </c>
      <c r="K8" s="213">
        <f>SUM(I8-J8)</f>
        <v>221500000</v>
      </c>
      <c r="L8" s="132">
        <f>SUM(I8/I22)</f>
        <v>0.09321290460751379</v>
      </c>
    </row>
    <row r="9" spans="1:12" s="125" customFormat="1" ht="21" customHeight="1">
      <c r="A9" s="134" t="s">
        <v>222</v>
      </c>
      <c r="B9" s="129"/>
      <c r="C9" s="211">
        <v>0</v>
      </c>
      <c r="D9" s="212">
        <v>0</v>
      </c>
      <c r="E9" s="213">
        <f t="shared" si="0"/>
        <v>0</v>
      </c>
      <c r="F9" s="132">
        <f>SUM(C9/C22)</f>
        <v>0</v>
      </c>
      <c r="G9" s="129" t="s">
        <v>203</v>
      </c>
      <c r="H9" s="129"/>
      <c r="I9" s="211">
        <f>SUM(I7:I8)</f>
        <v>2015500000</v>
      </c>
      <c r="J9" s="212">
        <f>SUM(J7:J8)</f>
        <v>1794000000</v>
      </c>
      <c r="K9" s="213">
        <f t="shared" si="1"/>
        <v>221500000</v>
      </c>
      <c r="L9" s="132">
        <f>SUM(I9/I22)</f>
        <v>0.09321290460751379</v>
      </c>
    </row>
    <row r="10" spans="1:12" s="125" customFormat="1" ht="21" customHeight="1">
      <c r="A10" s="134" t="s">
        <v>217</v>
      </c>
      <c r="B10" s="129"/>
      <c r="C10" s="211">
        <f>'수입 (원단위)'!C17+'수입 (원단위)'!C15</f>
        <v>223560000</v>
      </c>
      <c r="D10" s="212">
        <f>'수입 (원단위)'!D17+'수입 (원단위)'!D15</f>
        <v>213060000</v>
      </c>
      <c r="E10" s="213">
        <f>SUM(C10-D10)</f>
        <v>10500000</v>
      </c>
      <c r="F10" s="132">
        <f>SUM(C10/C22)</f>
        <v>0.010339209602607683</v>
      </c>
      <c r="G10" s="393" t="s">
        <v>231</v>
      </c>
      <c r="H10" s="394"/>
      <c r="I10" s="397">
        <f>'지출 (원단위)'!C14</f>
        <v>4693080000</v>
      </c>
      <c r="J10" s="399">
        <f>'지출 (원단위)'!D14</f>
        <v>4533431849</v>
      </c>
      <c r="K10" s="401">
        <f t="shared" si="1"/>
        <v>159648151</v>
      </c>
      <c r="L10" s="383">
        <f>SUM(I10/I22)</f>
        <v>0.21704570496424253</v>
      </c>
    </row>
    <row r="11" spans="1:12" s="125" customFormat="1" ht="21" customHeight="1">
      <c r="A11" s="134" t="s">
        <v>218</v>
      </c>
      <c r="B11" s="129"/>
      <c r="C11" s="211">
        <f>'수입 (원단위)'!C19</f>
        <v>1001000000</v>
      </c>
      <c r="D11" s="212">
        <f>'수입 (원단위)'!D19</f>
        <v>1001000000</v>
      </c>
      <c r="E11" s="213">
        <f>SUM(C11-D11)</f>
        <v>0</v>
      </c>
      <c r="F11" s="132">
        <f>SUM(C11/C22)</f>
        <v>0.04629427810077961</v>
      </c>
      <c r="G11" s="395"/>
      <c r="H11" s="396"/>
      <c r="I11" s="398"/>
      <c r="J11" s="400"/>
      <c r="K11" s="402"/>
      <c r="L11" s="384"/>
    </row>
    <row r="12" spans="1:12" s="125" customFormat="1" ht="21" customHeight="1">
      <c r="A12" s="134" t="s">
        <v>240</v>
      </c>
      <c r="B12" s="129"/>
      <c r="C12" s="211">
        <f>'수입 (원단위)'!C20+'수입 (원단위)'!C21</f>
        <v>3434910000</v>
      </c>
      <c r="D12" s="212">
        <f>'수입 (원단위)'!D20+'수입 (원단위)'!D21</f>
        <v>3434910000</v>
      </c>
      <c r="E12" s="213">
        <f>SUM(C12-D12)</f>
        <v>0</v>
      </c>
      <c r="F12" s="132">
        <f>SUM(C12/C22)</f>
        <v>0.15885782097017873</v>
      </c>
      <c r="G12" s="393" t="s">
        <v>232</v>
      </c>
      <c r="H12" s="394"/>
      <c r="I12" s="397">
        <v>0</v>
      </c>
      <c r="J12" s="399">
        <v>0</v>
      </c>
      <c r="K12" s="401">
        <f t="shared" si="1"/>
        <v>0</v>
      </c>
      <c r="L12" s="383">
        <f>SUM(I12/I22)</f>
        <v>0</v>
      </c>
    </row>
    <row r="13" spans="1:12" s="125" customFormat="1" ht="21" customHeight="1">
      <c r="A13" s="133" t="s">
        <v>223</v>
      </c>
      <c r="B13" s="171"/>
      <c r="C13" s="214">
        <f>'수입 (원단위)'!C22+'수입 (원단위)'!C23+'수입 (원단위)'!C24</f>
        <v>840000000</v>
      </c>
      <c r="D13" s="215">
        <f>'수입 (원단위)'!D22+'수입 (원단위)'!D23+'수입 (원단위)'!D24</f>
        <v>840000000</v>
      </c>
      <c r="E13" s="213">
        <f>SUM(C13-D13)</f>
        <v>0</v>
      </c>
      <c r="F13" s="135">
        <f>SUM(C13/C22)</f>
        <v>0.03884834525939548</v>
      </c>
      <c r="G13" s="395"/>
      <c r="H13" s="396"/>
      <c r="I13" s="398"/>
      <c r="J13" s="400"/>
      <c r="K13" s="402"/>
      <c r="L13" s="384"/>
    </row>
    <row r="14" spans="1:12" s="125" customFormat="1" ht="21" customHeight="1">
      <c r="A14" s="134" t="s">
        <v>224</v>
      </c>
      <c r="B14" s="129"/>
      <c r="C14" s="211">
        <v>0</v>
      </c>
      <c r="D14" s="212">
        <v>0</v>
      </c>
      <c r="E14" s="213">
        <f t="shared" si="0"/>
        <v>0</v>
      </c>
      <c r="F14" s="132">
        <f>SUM(C14/C22)</f>
        <v>0</v>
      </c>
      <c r="G14" s="129" t="s">
        <v>233</v>
      </c>
      <c r="H14" s="129"/>
      <c r="I14" s="211">
        <f>'지출 (원단위)'!C54</f>
        <v>7842513870</v>
      </c>
      <c r="J14" s="212">
        <f>'지출 (원단위)'!D54</f>
        <v>2850000000</v>
      </c>
      <c r="K14" s="213">
        <f t="shared" si="1"/>
        <v>4992513870</v>
      </c>
      <c r="L14" s="132">
        <f>SUM(I14/I22)</f>
        <v>0.36270081728971165</v>
      </c>
    </row>
    <row r="15" spans="1:12" s="125" customFormat="1" ht="21" customHeight="1">
      <c r="A15" s="134" t="s">
        <v>225</v>
      </c>
      <c r="B15" s="172"/>
      <c r="C15" s="216">
        <f>'수입 (원단위)'!C25</f>
        <v>0</v>
      </c>
      <c r="D15" s="217">
        <v>0</v>
      </c>
      <c r="E15" s="213">
        <f t="shared" si="0"/>
        <v>0</v>
      </c>
      <c r="F15" s="132">
        <f>SUM(C15/C22)</f>
        <v>0</v>
      </c>
      <c r="G15" s="129" t="s">
        <v>234</v>
      </c>
      <c r="H15" s="129"/>
      <c r="I15" s="211">
        <f>'지출 (원단위)'!C47</f>
        <v>44301000</v>
      </c>
      <c r="J15" s="212">
        <f>'지출 (원단위)'!D47</f>
        <v>44300000</v>
      </c>
      <c r="K15" s="213">
        <f t="shared" si="1"/>
        <v>1000</v>
      </c>
      <c r="L15" s="132">
        <f>SUM(I15/I22)</f>
        <v>0.002048833980162475</v>
      </c>
    </row>
    <row r="16" spans="1:12" s="125" customFormat="1" ht="21" customHeight="1">
      <c r="A16" s="131" t="s">
        <v>132</v>
      </c>
      <c r="B16" s="137"/>
      <c r="C16" s="397">
        <f>'수입 (원단위)'!C33</f>
        <v>5492513870</v>
      </c>
      <c r="D16" s="399">
        <f>'수입 (원단위)'!D33</f>
        <v>0</v>
      </c>
      <c r="E16" s="401">
        <f>SUM(C16-D16)</f>
        <v>5492513870</v>
      </c>
      <c r="F16" s="383">
        <f>SUM(C16/C22)</f>
        <v>0.2540179466235457</v>
      </c>
      <c r="G16" s="129" t="s">
        <v>235</v>
      </c>
      <c r="H16" s="129"/>
      <c r="I16" s="211">
        <f>'지출 (원단위)'!C59</f>
        <v>1000000000</v>
      </c>
      <c r="J16" s="212">
        <f>'지출 (원단위)'!D59</f>
        <v>1000000000</v>
      </c>
      <c r="K16" s="213">
        <f t="shared" si="1"/>
        <v>0</v>
      </c>
      <c r="L16" s="132">
        <f>SUM(I16/I22)</f>
        <v>0.0462480300707089</v>
      </c>
    </row>
    <row r="17" spans="1:12" s="125" customFormat="1" ht="21" customHeight="1">
      <c r="A17" s="133"/>
      <c r="B17" s="170"/>
      <c r="C17" s="398"/>
      <c r="D17" s="400"/>
      <c r="E17" s="402">
        <f t="shared" si="0"/>
        <v>0</v>
      </c>
      <c r="F17" s="384">
        <f>SUM(C17/C22)</f>
        <v>0</v>
      </c>
      <c r="G17" s="129" t="s">
        <v>236</v>
      </c>
      <c r="H17" s="129"/>
      <c r="I17" s="211">
        <f>'지출 (원단위)'!C62</f>
        <v>0</v>
      </c>
      <c r="J17" s="212">
        <f>'지출 (원단위)'!D62</f>
        <v>0</v>
      </c>
      <c r="K17" s="213">
        <f t="shared" si="1"/>
        <v>0</v>
      </c>
      <c r="L17" s="132">
        <f>SUM(I17/I22)</f>
        <v>0</v>
      </c>
    </row>
    <row r="18" spans="1:12" s="125" customFormat="1" ht="21" customHeight="1">
      <c r="A18" s="134" t="s">
        <v>226</v>
      </c>
      <c r="B18" s="129"/>
      <c r="C18" s="211">
        <v>0</v>
      </c>
      <c r="D18" s="212">
        <v>0</v>
      </c>
      <c r="E18" s="213">
        <f t="shared" si="0"/>
        <v>0</v>
      </c>
      <c r="F18" s="132">
        <f>SUM(C18/C22)</f>
        <v>0</v>
      </c>
      <c r="G18" s="129" t="s">
        <v>237</v>
      </c>
      <c r="H18" s="129"/>
      <c r="I18" s="211">
        <f>'지출 (원단위)'!C69</f>
        <v>300000000</v>
      </c>
      <c r="J18" s="212">
        <f>'지출 (원단위)'!D69</f>
        <v>0</v>
      </c>
      <c r="K18" s="213">
        <f t="shared" si="1"/>
        <v>300000000</v>
      </c>
      <c r="L18" s="132">
        <f>SUM(I18/I22)</f>
        <v>0.013874409021212671</v>
      </c>
    </row>
    <row r="19" spans="1:12" s="125" customFormat="1" ht="21" customHeight="1">
      <c r="A19" s="134" t="s">
        <v>227</v>
      </c>
      <c r="B19" s="129"/>
      <c r="C19" s="211">
        <f>'수입 (원단위)'!C43</f>
        <v>179500000</v>
      </c>
      <c r="D19" s="212">
        <f>'수입 (원단위)'!D43</f>
        <v>179500000</v>
      </c>
      <c r="E19" s="213">
        <f t="shared" si="0"/>
        <v>0</v>
      </c>
      <c r="F19" s="132">
        <f>SUM(C19/C22)</f>
        <v>0.008301521397692248</v>
      </c>
      <c r="G19" s="129" t="s">
        <v>238</v>
      </c>
      <c r="H19" s="129"/>
      <c r="I19" s="211">
        <v>0</v>
      </c>
      <c r="J19" s="212">
        <v>0</v>
      </c>
      <c r="K19" s="213">
        <f t="shared" si="1"/>
        <v>0</v>
      </c>
      <c r="L19" s="132">
        <f>SUM(I19/I22)</f>
        <v>0</v>
      </c>
    </row>
    <row r="20" spans="1:12" s="125" customFormat="1" ht="21" customHeight="1">
      <c r="A20" s="134" t="s">
        <v>228</v>
      </c>
      <c r="B20" s="129"/>
      <c r="C20" s="211">
        <f>'수입 (원단위)'!C50</f>
        <v>1150000000</v>
      </c>
      <c r="D20" s="212">
        <f>'수입 (원단위)'!D50</f>
        <v>1650000000</v>
      </c>
      <c r="E20" s="213">
        <f>SUM(C20-D20)</f>
        <v>-500000000</v>
      </c>
      <c r="F20" s="132">
        <f>SUM(C20/C22)</f>
        <v>0.05318523458131524</v>
      </c>
      <c r="G20" s="129" t="s">
        <v>239</v>
      </c>
      <c r="H20" s="129"/>
      <c r="I20" s="211">
        <f>'지출 (원단위)'!C81</f>
        <v>360000000</v>
      </c>
      <c r="J20" s="212">
        <f>'지출 (원단위)'!D81</f>
        <v>360000000</v>
      </c>
      <c r="K20" s="213">
        <f t="shared" si="1"/>
        <v>0</v>
      </c>
      <c r="L20" s="132">
        <f>SUM(I20/I22)</f>
        <v>0.016649290825455205</v>
      </c>
    </row>
    <row r="21" spans="1:12" s="125" customFormat="1" ht="21" customHeight="1">
      <c r="A21" s="134" t="s">
        <v>133</v>
      </c>
      <c r="B21" s="129"/>
      <c r="C21" s="211">
        <f>'수입 (원단위)'!C53</f>
        <v>9301058722</v>
      </c>
      <c r="D21" s="212">
        <f>'수입 (원단위)'!D53</f>
        <v>6232544280</v>
      </c>
      <c r="E21" s="213">
        <f>SUM(C21-D21)</f>
        <v>3068514442</v>
      </c>
      <c r="F21" s="132">
        <f>SUM(C21/C22)</f>
        <v>0.4301556434644853</v>
      </c>
      <c r="G21" s="137" t="s">
        <v>134</v>
      </c>
      <c r="H21" s="137"/>
      <c r="I21" s="221">
        <f>C22-SUM(I9:I20)</f>
        <v>5367147722</v>
      </c>
      <c r="J21" s="222">
        <f>D22-SUM(J9:J20)</f>
        <v>2969282431</v>
      </c>
      <c r="K21" s="223">
        <f t="shared" si="1"/>
        <v>2397865291</v>
      </c>
      <c r="L21" s="136">
        <f>SUM(I21/I22)</f>
        <v>0.24822000924099277</v>
      </c>
    </row>
    <row r="22" spans="1:12" s="125" customFormat="1" ht="21" customHeight="1">
      <c r="A22" s="391" t="s">
        <v>229</v>
      </c>
      <c r="B22" s="392"/>
      <c r="C22" s="218">
        <f>SUM(C7:C21)</f>
        <v>21622542592</v>
      </c>
      <c r="D22" s="219">
        <f>SUM(D7:D21)</f>
        <v>13551014280</v>
      </c>
      <c r="E22" s="220">
        <f>SUM(C22-D22)</f>
        <v>8071528312</v>
      </c>
      <c r="F22" s="138">
        <f>SUM(C22/C22)</f>
        <v>1</v>
      </c>
      <c r="G22" s="391" t="s">
        <v>230</v>
      </c>
      <c r="H22" s="392"/>
      <c r="I22" s="218">
        <f>SUM(I9:I21)</f>
        <v>21622542592</v>
      </c>
      <c r="J22" s="219">
        <f>SUM(J9:J21)</f>
        <v>13551014280</v>
      </c>
      <c r="K22" s="220">
        <f>SUM(I22-J22)</f>
        <v>8071528312</v>
      </c>
      <c r="L22" s="138">
        <f>SUM(I22/I22)</f>
        <v>1</v>
      </c>
    </row>
    <row r="23" spans="1:12" s="125" customFormat="1" ht="25.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</sheetData>
  <sheetProtection/>
  <mergeCells count="29">
    <mergeCell ref="A1:L1"/>
    <mergeCell ref="A4:F4"/>
    <mergeCell ref="G4:L4"/>
    <mergeCell ref="A5:B5"/>
    <mergeCell ref="F5:F6"/>
    <mergeCell ref="G5:H5"/>
    <mergeCell ref="L5:L6"/>
    <mergeCell ref="A6:B6"/>
    <mergeCell ref="G6:H6"/>
    <mergeCell ref="C7:C8"/>
    <mergeCell ref="D7:D8"/>
    <mergeCell ref="E7:E8"/>
    <mergeCell ref="F7:F8"/>
    <mergeCell ref="G10:H11"/>
    <mergeCell ref="I10:I11"/>
    <mergeCell ref="J10:J11"/>
    <mergeCell ref="K10:K11"/>
    <mergeCell ref="L10:L11"/>
    <mergeCell ref="G12:H13"/>
    <mergeCell ref="I12:I13"/>
    <mergeCell ref="J12:J13"/>
    <mergeCell ref="K12:K13"/>
    <mergeCell ref="L12:L13"/>
    <mergeCell ref="C16:C17"/>
    <mergeCell ref="D16:D17"/>
    <mergeCell ref="E16:E17"/>
    <mergeCell ref="F16:F17"/>
    <mergeCell ref="A22:B22"/>
    <mergeCell ref="G22:H22"/>
  </mergeCells>
  <printOptions horizontalCentered="1"/>
  <pageMargins left="0.4330708661417323" right="0.2755905511811024" top="0.7874015748031497" bottom="0.6299212598425197" header="0.5118110236220472" footer="0.5118110236220472"/>
  <pageSetup fitToHeight="999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1:O156"/>
  <sheetViews>
    <sheetView showGridLines="0" zoomScalePageLayoutView="0" workbookViewId="0" topLeftCell="A1">
      <selection activeCell="B152" sqref="B152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4" width="14.10546875" style="5" customWidth="1"/>
    <col min="5" max="5" width="14.21484375" style="5" bestFit="1" customWidth="1"/>
    <col min="6" max="6" width="12.99609375" style="5" customWidth="1"/>
    <col min="7" max="7" width="11.77734375" style="5" customWidth="1"/>
    <col min="8" max="8" width="7.10546875" style="5" customWidth="1"/>
    <col min="9" max="9" width="13.8867187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을지재단빌딩!A1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9.5" customHeight="1">
      <c r="A2" s="403" t="str">
        <f>을지재단빌딩!A2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14" ht="19.5" customHeight="1">
      <c r="A3" s="6" t="s">
        <v>190</v>
      </c>
      <c r="B3" s="7"/>
      <c r="C3" s="7"/>
      <c r="D3" s="7"/>
      <c r="E3" s="7"/>
      <c r="K3" s="5"/>
      <c r="L3" s="5"/>
      <c r="M3" s="5"/>
      <c r="N3" s="5"/>
    </row>
    <row r="4" spans="1:9" ht="19.5" customHeight="1">
      <c r="A4" s="8" t="s">
        <v>120</v>
      </c>
      <c r="B4" s="7"/>
      <c r="C4" s="7"/>
      <c r="D4" s="7"/>
      <c r="E4" s="7"/>
      <c r="I4" s="120" t="s">
        <v>118</v>
      </c>
    </row>
    <row r="5" spans="1:9" ht="19.5" customHeight="1">
      <c r="A5" s="9" t="s">
        <v>121</v>
      </c>
      <c r="B5" s="10" t="s">
        <v>122</v>
      </c>
      <c r="C5" s="404" t="s">
        <v>153</v>
      </c>
      <c r="D5" s="404" t="s">
        <v>154</v>
      </c>
      <c r="E5" s="404" t="s">
        <v>0</v>
      </c>
      <c r="F5" s="413" t="s">
        <v>1</v>
      </c>
      <c r="G5" s="413"/>
      <c r="H5" s="413"/>
      <c r="I5" s="414"/>
    </row>
    <row r="6" spans="1:9" ht="19.5" customHeight="1">
      <c r="A6" s="11" t="s">
        <v>2</v>
      </c>
      <c r="B6" s="12" t="s">
        <v>3</v>
      </c>
      <c r="C6" s="405"/>
      <c r="D6" s="405"/>
      <c r="E6" s="405"/>
      <c r="F6" s="415"/>
      <c r="G6" s="415"/>
      <c r="H6" s="415"/>
      <c r="I6" s="416"/>
    </row>
    <row r="7" spans="1:9" ht="19.5" customHeight="1">
      <c r="A7" s="13" t="s">
        <v>169</v>
      </c>
      <c r="B7" s="18"/>
      <c r="C7" s="1">
        <f>SUM(C10)+C8</f>
        <v>0</v>
      </c>
      <c r="D7" s="1">
        <f>SUM(D10)+D8</f>
        <v>0</v>
      </c>
      <c r="E7" s="1">
        <f aca="true" t="shared" si="0" ref="E7:E54">C7-D7</f>
        <v>0</v>
      </c>
      <c r="F7" s="19"/>
      <c r="G7" s="20"/>
      <c r="H7" s="20"/>
      <c r="I7" s="21"/>
    </row>
    <row r="8" spans="1:9" ht="19.5" customHeight="1">
      <c r="A8" s="22" t="s">
        <v>149</v>
      </c>
      <c r="B8" s="18"/>
      <c r="C8" s="2">
        <f>SUM(C9)</f>
        <v>0</v>
      </c>
      <c r="D8" s="2">
        <f>SUM(D9)</f>
        <v>0</v>
      </c>
      <c r="E8" s="2">
        <f t="shared" si="0"/>
        <v>0</v>
      </c>
      <c r="F8" s="19"/>
      <c r="G8" s="20"/>
      <c r="H8" s="20"/>
      <c r="I8" s="21"/>
    </row>
    <row r="9" spans="1:9" ht="19.5" customHeight="1">
      <c r="A9" s="13"/>
      <c r="B9" s="23" t="s">
        <v>170</v>
      </c>
      <c r="C9" s="2">
        <v>0</v>
      </c>
      <c r="D9" s="2">
        <v>0</v>
      </c>
      <c r="E9" s="2">
        <f t="shared" si="0"/>
        <v>0</v>
      </c>
      <c r="F9" s="19"/>
      <c r="G9" s="20"/>
      <c r="H9" s="20"/>
      <c r="I9" s="21"/>
    </row>
    <row r="10" spans="1:9" ht="19.5" customHeight="1">
      <c r="A10" s="24" t="s">
        <v>123</v>
      </c>
      <c r="B10" s="25"/>
      <c r="C10" s="3">
        <f>SUM(C11:C12)</f>
        <v>0</v>
      </c>
      <c r="D10" s="3">
        <v>0</v>
      </c>
      <c r="E10" s="3">
        <f t="shared" si="0"/>
        <v>0</v>
      </c>
      <c r="F10" s="19"/>
      <c r="G10" s="20"/>
      <c r="H10" s="20"/>
      <c r="I10" s="21"/>
    </row>
    <row r="11" spans="1:9" ht="19.5" customHeight="1">
      <c r="A11" s="26"/>
      <c r="B11" s="17" t="s">
        <v>124</v>
      </c>
      <c r="C11" s="3">
        <v>0</v>
      </c>
      <c r="D11" s="3">
        <v>0</v>
      </c>
      <c r="E11" s="3">
        <f t="shared" si="0"/>
        <v>0</v>
      </c>
      <c r="F11" s="19"/>
      <c r="G11" s="20"/>
      <c r="H11" s="20"/>
      <c r="I11" s="21"/>
    </row>
    <row r="12" spans="1:9" ht="19.5" customHeight="1">
      <c r="A12" s="27"/>
      <c r="B12" s="17" t="s">
        <v>125</v>
      </c>
      <c r="C12" s="3">
        <v>0</v>
      </c>
      <c r="D12" s="3">
        <v>0</v>
      </c>
      <c r="E12" s="3">
        <f t="shared" si="0"/>
        <v>0</v>
      </c>
      <c r="F12" s="19" t="s">
        <v>41</v>
      </c>
      <c r="G12" s="20"/>
      <c r="H12" s="20"/>
      <c r="I12" s="21" t="s">
        <v>41</v>
      </c>
    </row>
    <row r="13" spans="1:9" ht="18.75" customHeight="1">
      <c r="A13" s="28" t="s">
        <v>4</v>
      </c>
      <c r="B13" s="29"/>
      <c r="C13" s="30">
        <f>C14+C16+C18</f>
        <v>0</v>
      </c>
      <c r="D13" s="30">
        <f>D14+D16+D18</f>
        <v>0</v>
      </c>
      <c r="E13" s="30">
        <f t="shared" si="0"/>
        <v>0</v>
      </c>
      <c r="F13" s="31"/>
      <c r="G13" s="32"/>
      <c r="H13" s="32"/>
      <c r="I13" s="33"/>
    </row>
    <row r="14" spans="1:9" ht="18.75" customHeight="1">
      <c r="A14" s="34" t="s">
        <v>5</v>
      </c>
      <c r="B14" s="35"/>
      <c r="C14" s="3">
        <f>SUM(C15)</f>
        <v>0</v>
      </c>
      <c r="D14" s="3">
        <f>SUM(D15)</f>
        <v>0</v>
      </c>
      <c r="E14" s="3">
        <f t="shared" si="0"/>
        <v>0</v>
      </c>
      <c r="F14" s="31"/>
      <c r="G14" s="32"/>
      <c r="H14" s="32"/>
      <c r="I14" s="33"/>
    </row>
    <row r="15" spans="1:9" ht="18.75" customHeight="1">
      <c r="A15" s="34"/>
      <c r="B15" s="35" t="s">
        <v>6</v>
      </c>
      <c r="C15" s="3">
        <v>0</v>
      </c>
      <c r="D15" s="3">
        <v>0</v>
      </c>
      <c r="E15" s="3">
        <f t="shared" si="0"/>
        <v>0</v>
      </c>
      <c r="F15" s="31" t="s">
        <v>280</v>
      </c>
      <c r="G15" s="32"/>
      <c r="H15" s="32"/>
      <c r="I15" s="33"/>
    </row>
    <row r="16" spans="1:9" ht="18.75" customHeight="1">
      <c r="A16" s="34" t="s">
        <v>152</v>
      </c>
      <c r="B16" s="35"/>
      <c r="C16" s="3">
        <f>SUM(C17)</f>
        <v>0</v>
      </c>
      <c r="D16" s="3">
        <f>SUM(D17)</f>
        <v>0</v>
      </c>
      <c r="E16" s="3">
        <f t="shared" si="0"/>
        <v>0</v>
      </c>
      <c r="F16" s="31"/>
      <c r="G16" s="32"/>
      <c r="H16" s="32"/>
      <c r="I16" s="33"/>
    </row>
    <row r="17" spans="1:9" ht="18.75" customHeight="1">
      <c r="A17" s="116"/>
      <c r="B17" s="43" t="s">
        <v>8</v>
      </c>
      <c r="C17" s="2">
        <v>0</v>
      </c>
      <c r="D17" s="2">
        <v>0</v>
      </c>
      <c r="E17" s="2">
        <f t="shared" si="0"/>
        <v>0</v>
      </c>
      <c r="F17" s="44" t="s">
        <v>281</v>
      </c>
      <c r="G17" s="45"/>
      <c r="H17" s="45"/>
      <c r="I17" s="46"/>
    </row>
    <row r="18" spans="1:9" ht="18.75" customHeight="1">
      <c r="A18" s="34" t="s">
        <v>9</v>
      </c>
      <c r="B18" s="35"/>
      <c r="C18" s="3">
        <f>SUM(C19:C24)</f>
        <v>0</v>
      </c>
      <c r="D18" s="3">
        <f>SUM(D19:D24)</f>
        <v>0</v>
      </c>
      <c r="E18" s="3">
        <f t="shared" si="0"/>
        <v>0</v>
      </c>
      <c r="F18" s="31"/>
      <c r="G18" s="32"/>
      <c r="H18" s="32"/>
      <c r="I18" s="33"/>
    </row>
    <row r="19" spans="1:9" ht="18.75" customHeight="1">
      <c r="A19" s="36"/>
      <c r="B19" s="35" t="s">
        <v>10</v>
      </c>
      <c r="C19" s="3">
        <v>0</v>
      </c>
      <c r="D19" s="3">
        <v>0</v>
      </c>
      <c r="E19" s="3">
        <f t="shared" si="0"/>
        <v>0</v>
      </c>
      <c r="F19" s="31"/>
      <c r="G19" s="32"/>
      <c r="H19" s="32" t="s">
        <v>171</v>
      </c>
      <c r="I19" s="33" t="s">
        <v>171</v>
      </c>
    </row>
    <row r="20" spans="1:9" ht="18.75" customHeight="1">
      <c r="A20" s="48"/>
      <c r="B20" s="35" t="s">
        <v>172</v>
      </c>
      <c r="C20" s="3">
        <v>0</v>
      </c>
      <c r="D20" s="3">
        <v>0</v>
      </c>
      <c r="E20" s="3">
        <f t="shared" si="0"/>
        <v>0</v>
      </c>
      <c r="F20" s="31" t="s">
        <v>271</v>
      </c>
      <c r="G20" s="32"/>
      <c r="H20" s="32"/>
      <c r="I20" s="33"/>
    </row>
    <row r="21" spans="1:9" ht="21" customHeight="1">
      <c r="A21" s="48"/>
      <c r="B21" s="35" t="s">
        <v>126</v>
      </c>
      <c r="C21" s="3">
        <v>0</v>
      </c>
      <c r="D21" s="3">
        <v>0</v>
      </c>
      <c r="E21" s="3">
        <f t="shared" si="0"/>
        <v>0</v>
      </c>
      <c r="F21" s="417" t="s">
        <v>282</v>
      </c>
      <c r="G21" s="418"/>
      <c r="H21" s="418"/>
      <c r="I21" s="419"/>
    </row>
    <row r="22" spans="1:9" ht="19.5" customHeight="1">
      <c r="A22" s="89"/>
      <c r="B22" s="35" t="s">
        <v>173</v>
      </c>
      <c r="C22" s="91">
        <v>0</v>
      </c>
      <c r="D22" s="91">
        <v>0</v>
      </c>
      <c r="E22" s="1">
        <f t="shared" si="0"/>
        <v>0</v>
      </c>
      <c r="F22" s="70"/>
      <c r="G22" s="71"/>
      <c r="H22" s="71"/>
      <c r="I22" s="72"/>
    </row>
    <row r="23" spans="1:9" ht="19.5" customHeight="1">
      <c r="A23" s="90"/>
      <c r="B23" s="35" t="s">
        <v>174</v>
      </c>
      <c r="C23" s="73">
        <v>0</v>
      </c>
      <c r="D23" s="73">
        <v>0</v>
      </c>
      <c r="E23" s="3">
        <f t="shared" si="0"/>
        <v>0</v>
      </c>
      <c r="F23" s="74"/>
      <c r="G23" s="75"/>
      <c r="H23" s="75"/>
      <c r="I23" s="76"/>
    </row>
    <row r="24" spans="1:9" ht="19.5" customHeight="1">
      <c r="A24" s="27"/>
      <c r="B24" s="35" t="s">
        <v>175</v>
      </c>
      <c r="C24" s="73">
        <v>0</v>
      </c>
      <c r="D24" s="73">
        <v>0</v>
      </c>
      <c r="E24" s="3">
        <f t="shared" si="0"/>
        <v>0</v>
      </c>
      <c r="F24" s="77"/>
      <c r="G24" s="75"/>
      <c r="H24" s="75"/>
      <c r="I24" s="76"/>
    </row>
    <row r="25" spans="1:9" ht="18.75" customHeight="1">
      <c r="A25" s="100" t="s">
        <v>11</v>
      </c>
      <c r="B25" s="38"/>
      <c r="C25" s="54">
        <f>SUM(C26+C29)</f>
        <v>0</v>
      </c>
      <c r="D25" s="54">
        <v>0</v>
      </c>
      <c r="E25" s="54">
        <f t="shared" si="0"/>
        <v>0</v>
      </c>
      <c r="F25" s="40"/>
      <c r="G25" s="41"/>
      <c r="H25" s="41"/>
      <c r="I25" s="42"/>
    </row>
    <row r="26" spans="1:9" ht="18.75" customHeight="1">
      <c r="A26" s="47" t="s">
        <v>12</v>
      </c>
      <c r="B26" s="43"/>
      <c r="C26" s="2">
        <f>SUM(C27:C28)</f>
        <v>0</v>
      </c>
      <c r="D26" s="2">
        <v>0</v>
      </c>
      <c r="E26" s="2">
        <f t="shared" si="0"/>
        <v>0</v>
      </c>
      <c r="F26" s="44"/>
      <c r="G26" s="45"/>
      <c r="H26" s="45"/>
      <c r="I26" s="46"/>
    </row>
    <row r="27" spans="1:9" ht="18.75" customHeight="1">
      <c r="A27" s="36"/>
      <c r="B27" s="35" t="s">
        <v>13</v>
      </c>
      <c r="C27" s="3">
        <v>0</v>
      </c>
      <c r="D27" s="3">
        <v>0</v>
      </c>
      <c r="E27" s="3">
        <f t="shared" si="0"/>
        <v>0</v>
      </c>
      <c r="F27" s="31"/>
      <c r="G27" s="32"/>
      <c r="H27" s="32"/>
      <c r="I27" s="33"/>
    </row>
    <row r="28" spans="1:9" ht="18.75" customHeight="1">
      <c r="A28" s="47"/>
      <c r="B28" s="43" t="s">
        <v>14</v>
      </c>
      <c r="C28" s="2">
        <v>0</v>
      </c>
      <c r="D28" s="2">
        <v>0</v>
      </c>
      <c r="E28" s="2">
        <f t="shared" si="0"/>
        <v>0</v>
      </c>
      <c r="F28" s="44" t="s">
        <v>7</v>
      </c>
      <c r="G28" s="45"/>
      <c r="H28" s="45"/>
      <c r="I28" s="46"/>
    </row>
    <row r="29" spans="1:9" ht="19.5" customHeight="1">
      <c r="A29" s="34" t="s">
        <v>15</v>
      </c>
      <c r="B29" s="35"/>
      <c r="C29" s="3">
        <f>SUM(C30:C32)</f>
        <v>0</v>
      </c>
      <c r="D29" s="3">
        <v>0</v>
      </c>
      <c r="E29" s="3">
        <f t="shared" si="0"/>
        <v>0</v>
      </c>
      <c r="F29" s="31"/>
      <c r="G29" s="32"/>
      <c r="H29" s="32"/>
      <c r="I29" s="33"/>
    </row>
    <row r="30" spans="1:9" ht="19.5" customHeight="1">
      <c r="A30" s="36"/>
      <c r="B30" s="35" t="s">
        <v>16</v>
      </c>
      <c r="C30" s="3">
        <v>0</v>
      </c>
      <c r="D30" s="3">
        <v>0</v>
      </c>
      <c r="E30" s="3">
        <f t="shared" si="0"/>
        <v>0</v>
      </c>
      <c r="F30" s="31"/>
      <c r="G30" s="32"/>
      <c r="H30" s="32"/>
      <c r="I30" s="33"/>
    </row>
    <row r="31" spans="1:9" ht="19.5" customHeight="1">
      <c r="A31" s="48"/>
      <c r="B31" s="35" t="s">
        <v>17</v>
      </c>
      <c r="C31" s="3">
        <v>0</v>
      </c>
      <c r="D31" s="3">
        <v>0</v>
      </c>
      <c r="E31" s="3">
        <f t="shared" si="0"/>
        <v>0</v>
      </c>
      <c r="F31" s="31" t="s">
        <v>251</v>
      </c>
      <c r="G31" s="32"/>
      <c r="H31" s="32"/>
      <c r="I31" s="33"/>
    </row>
    <row r="32" spans="1:9" ht="19.5" customHeight="1">
      <c r="A32" s="47"/>
      <c r="B32" s="35" t="s">
        <v>18</v>
      </c>
      <c r="C32" s="3">
        <v>0</v>
      </c>
      <c r="D32" s="3">
        <v>0</v>
      </c>
      <c r="E32" s="3">
        <f t="shared" si="0"/>
        <v>0</v>
      </c>
      <c r="F32" s="50"/>
      <c r="G32" s="32"/>
      <c r="H32" s="32"/>
      <c r="I32" s="51"/>
    </row>
    <row r="33" spans="1:9" ht="19.5" customHeight="1">
      <c r="A33" s="28" t="s">
        <v>19</v>
      </c>
      <c r="B33" s="29"/>
      <c r="C33" s="30">
        <f>SUM(C34)</f>
        <v>0</v>
      </c>
      <c r="D33" s="30">
        <v>0</v>
      </c>
      <c r="E33" s="30">
        <f t="shared" si="0"/>
        <v>0</v>
      </c>
      <c r="F33" s="31"/>
      <c r="G33" s="32"/>
      <c r="H33" s="32"/>
      <c r="I33" s="33"/>
    </row>
    <row r="34" spans="1:9" ht="19.5" customHeight="1">
      <c r="A34" s="34" t="s">
        <v>20</v>
      </c>
      <c r="B34" s="35"/>
      <c r="C34" s="3">
        <f>SUM(C35:C39)</f>
        <v>0</v>
      </c>
      <c r="D34" s="3">
        <v>0</v>
      </c>
      <c r="E34" s="3">
        <f t="shared" si="0"/>
        <v>0</v>
      </c>
      <c r="F34" s="31"/>
      <c r="G34" s="32"/>
      <c r="H34" s="32"/>
      <c r="I34" s="33"/>
    </row>
    <row r="35" spans="1:9" ht="19.5" customHeight="1">
      <c r="A35" s="36"/>
      <c r="B35" s="35" t="s">
        <v>21</v>
      </c>
      <c r="C35" s="3">
        <v>0</v>
      </c>
      <c r="D35" s="3">
        <v>0</v>
      </c>
      <c r="E35" s="3">
        <f t="shared" si="0"/>
        <v>0</v>
      </c>
      <c r="F35" s="31"/>
      <c r="G35" s="32"/>
      <c r="H35" s="32"/>
      <c r="I35" s="33"/>
    </row>
    <row r="36" spans="1:9" ht="19.5" customHeight="1">
      <c r="A36" s="48"/>
      <c r="B36" s="35" t="s">
        <v>22</v>
      </c>
      <c r="C36" s="3">
        <v>0</v>
      </c>
      <c r="D36" s="3">
        <v>0</v>
      </c>
      <c r="E36" s="3">
        <f t="shared" si="0"/>
        <v>0</v>
      </c>
      <c r="F36" s="31"/>
      <c r="G36" s="32"/>
      <c r="H36" s="32"/>
      <c r="I36" s="33"/>
    </row>
    <row r="37" spans="1:9" ht="19.5" customHeight="1">
      <c r="A37" s="48"/>
      <c r="B37" s="35" t="s">
        <v>23</v>
      </c>
      <c r="C37" s="3">
        <v>0</v>
      </c>
      <c r="D37" s="3">
        <v>0</v>
      </c>
      <c r="E37" s="3">
        <f t="shared" si="0"/>
        <v>0</v>
      </c>
      <c r="F37" s="31"/>
      <c r="G37" s="32"/>
      <c r="H37" s="32"/>
      <c r="I37" s="33"/>
    </row>
    <row r="38" spans="1:9" ht="19.5" customHeight="1">
      <c r="A38" s="48"/>
      <c r="B38" s="43" t="s">
        <v>24</v>
      </c>
      <c r="C38" s="2">
        <v>0</v>
      </c>
      <c r="D38" s="2">
        <v>0</v>
      </c>
      <c r="E38" s="2">
        <f t="shared" si="0"/>
        <v>0</v>
      </c>
      <c r="F38" s="44"/>
      <c r="G38" s="45"/>
      <c r="H38" s="45"/>
      <c r="I38" s="46"/>
    </row>
    <row r="39" spans="1:9" ht="19.5" customHeight="1">
      <c r="A39" s="47"/>
      <c r="B39" s="35" t="s">
        <v>25</v>
      </c>
      <c r="C39" s="3">
        <v>0</v>
      </c>
      <c r="D39" s="3">
        <v>0</v>
      </c>
      <c r="E39" s="3">
        <f t="shared" si="0"/>
        <v>0</v>
      </c>
      <c r="F39" s="31"/>
      <c r="G39" s="32"/>
      <c r="H39" s="32"/>
      <c r="I39" s="33"/>
    </row>
    <row r="40" spans="1:9" ht="19.5" customHeight="1">
      <c r="A40" s="49" t="s">
        <v>26</v>
      </c>
      <c r="B40" s="43"/>
      <c r="C40" s="1">
        <f>SUM(C41)</f>
        <v>0</v>
      </c>
      <c r="D40" s="1">
        <v>0</v>
      </c>
      <c r="E40" s="1">
        <f t="shared" si="0"/>
        <v>0</v>
      </c>
      <c r="F40" s="44"/>
      <c r="G40" s="45"/>
      <c r="H40" s="45"/>
      <c r="I40" s="46"/>
    </row>
    <row r="41" spans="1:9" ht="19.5" customHeight="1">
      <c r="A41" s="34" t="s">
        <v>27</v>
      </c>
      <c r="B41" s="35"/>
      <c r="C41" s="3">
        <f>SUM(C42)</f>
        <v>0</v>
      </c>
      <c r="D41" s="3">
        <v>0</v>
      </c>
      <c r="E41" s="3">
        <f t="shared" si="0"/>
        <v>0</v>
      </c>
      <c r="F41" s="31"/>
      <c r="G41" s="32"/>
      <c r="H41" s="32"/>
      <c r="I41" s="33"/>
    </row>
    <row r="42" spans="1:9" ht="19.5" customHeight="1">
      <c r="A42" s="36"/>
      <c r="B42" s="35" t="s">
        <v>28</v>
      </c>
      <c r="C42" s="3">
        <v>0</v>
      </c>
      <c r="D42" s="3">
        <v>0</v>
      </c>
      <c r="E42" s="3">
        <f t="shared" si="0"/>
        <v>0</v>
      </c>
      <c r="F42" s="31"/>
      <c r="G42" s="32"/>
      <c r="H42" s="32"/>
      <c r="I42" s="33"/>
    </row>
    <row r="43" spans="1:9" ht="21" customHeight="1">
      <c r="A43" s="28" t="s">
        <v>29</v>
      </c>
      <c r="B43" s="29"/>
      <c r="C43" s="30">
        <f>SUM(C44+C47)</f>
        <v>0</v>
      </c>
      <c r="D43" s="30">
        <v>0</v>
      </c>
      <c r="E43" s="30">
        <f t="shared" si="0"/>
        <v>0</v>
      </c>
      <c r="F43" s="31"/>
      <c r="G43" s="32"/>
      <c r="H43" s="32"/>
      <c r="I43" s="33"/>
    </row>
    <row r="44" spans="1:9" ht="21" customHeight="1">
      <c r="A44" s="34" t="s">
        <v>30</v>
      </c>
      <c r="B44" s="35"/>
      <c r="C44" s="3">
        <f>SUM(C45:C46)</f>
        <v>0</v>
      </c>
      <c r="D44" s="3">
        <v>0</v>
      </c>
      <c r="E44" s="3">
        <f t="shared" si="0"/>
        <v>0</v>
      </c>
      <c r="F44" s="31"/>
      <c r="G44" s="32"/>
      <c r="H44" s="32"/>
      <c r="I44" s="33"/>
    </row>
    <row r="45" spans="1:9" ht="21" customHeight="1">
      <c r="A45" s="36"/>
      <c r="B45" s="35" t="s">
        <v>31</v>
      </c>
      <c r="C45" s="3">
        <v>0</v>
      </c>
      <c r="D45" s="3">
        <v>0</v>
      </c>
      <c r="E45" s="3">
        <f t="shared" si="0"/>
        <v>0</v>
      </c>
      <c r="F45" s="31"/>
      <c r="G45" s="32"/>
      <c r="H45" s="32"/>
      <c r="I45" s="33"/>
    </row>
    <row r="46" spans="1:9" ht="21" customHeight="1">
      <c r="A46" s="37"/>
      <c r="B46" s="38" t="s">
        <v>32</v>
      </c>
      <c r="C46" s="39">
        <v>0</v>
      </c>
      <c r="D46" s="39">
        <v>0</v>
      </c>
      <c r="E46" s="39">
        <f t="shared" si="0"/>
        <v>0</v>
      </c>
      <c r="F46" s="40" t="s">
        <v>7</v>
      </c>
      <c r="G46" s="41"/>
      <c r="H46" s="41"/>
      <c r="I46" s="42"/>
    </row>
    <row r="47" spans="1:9" ht="21" customHeight="1">
      <c r="A47" s="47" t="s">
        <v>33</v>
      </c>
      <c r="B47" s="43"/>
      <c r="C47" s="1">
        <f>SUM(C48:C49)</f>
        <v>0</v>
      </c>
      <c r="D47" s="1">
        <v>0</v>
      </c>
      <c r="E47" s="1">
        <f t="shared" si="0"/>
        <v>0</v>
      </c>
      <c r="F47" s="44"/>
      <c r="G47" s="45"/>
      <c r="H47" s="45"/>
      <c r="I47" s="46"/>
    </row>
    <row r="48" spans="1:9" ht="21" customHeight="1">
      <c r="A48" s="36"/>
      <c r="B48" s="35" t="s">
        <v>34</v>
      </c>
      <c r="C48" s="3">
        <v>0</v>
      </c>
      <c r="D48" s="3">
        <v>0</v>
      </c>
      <c r="E48" s="3">
        <f t="shared" si="0"/>
        <v>0</v>
      </c>
      <c r="F48" s="31" t="s">
        <v>171</v>
      </c>
      <c r="G48" s="32"/>
      <c r="H48" s="32"/>
      <c r="I48" s="33" t="s">
        <v>171</v>
      </c>
    </row>
    <row r="49" spans="1:9" ht="21" customHeight="1">
      <c r="A49" s="47"/>
      <c r="B49" s="35" t="s">
        <v>35</v>
      </c>
      <c r="C49" s="3">
        <v>0</v>
      </c>
      <c r="D49" s="3">
        <v>0</v>
      </c>
      <c r="E49" s="3">
        <f t="shared" si="0"/>
        <v>0</v>
      </c>
      <c r="F49" s="31" t="s">
        <v>7</v>
      </c>
      <c r="G49" s="32"/>
      <c r="H49" s="32"/>
      <c r="I49" s="33"/>
    </row>
    <row r="50" spans="1:9" ht="21" customHeight="1">
      <c r="A50" s="49" t="s">
        <v>36</v>
      </c>
      <c r="B50" s="59"/>
      <c r="C50" s="1">
        <f>SUM(C51)</f>
        <v>0</v>
      </c>
      <c r="D50" s="1">
        <v>0</v>
      </c>
      <c r="E50" s="1">
        <f t="shared" si="0"/>
        <v>0</v>
      </c>
      <c r="F50" s="44"/>
      <c r="G50" s="45"/>
      <c r="H50" s="45"/>
      <c r="I50" s="46"/>
    </row>
    <row r="51" spans="1:9" ht="21" customHeight="1">
      <c r="A51" s="34" t="s">
        <v>176</v>
      </c>
      <c r="B51" s="35"/>
      <c r="C51" s="3">
        <f>SUM(C52)</f>
        <v>0</v>
      </c>
      <c r="D51" s="3">
        <v>0</v>
      </c>
      <c r="E51" s="3">
        <f t="shared" si="0"/>
        <v>0</v>
      </c>
      <c r="F51" s="31"/>
      <c r="G51" s="32"/>
      <c r="H51" s="32"/>
      <c r="I51" s="33"/>
    </row>
    <row r="52" spans="1:9" ht="21" customHeight="1">
      <c r="A52" s="36"/>
      <c r="B52" s="60" t="s">
        <v>177</v>
      </c>
      <c r="C52" s="92">
        <v>0</v>
      </c>
      <c r="D52" s="92">
        <v>0</v>
      </c>
      <c r="E52" s="61">
        <f t="shared" si="0"/>
        <v>0</v>
      </c>
      <c r="F52" s="62"/>
      <c r="G52" s="63"/>
      <c r="H52" s="63"/>
      <c r="I52" s="64"/>
    </row>
    <row r="53" spans="1:9" ht="21" customHeight="1">
      <c r="A53" s="83" t="s">
        <v>37</v>
      </c>
      <c r="B53" s="93"/>
      <c r="C53" s="85">
        <v>0</v>
      </c>
      <c r="D53" s="85">
        <v>0</v>
      </c>
      <c r="E53" s="94">
        <f t="shared" si="0"/>
        <v>0</v>
      </c>
      <c r="F53" s="97" t="s">
        <v>155</v>
      </c>
      <c r="G53" s="98">
        <f>C53</f>
        <v>0</v>
      </c>
      <c r="H53" s="87"/>
      <c r="I53" s="88"/>
    </row>
    <row r="54" spans="1:9" ht="21" customHeight="1">
      <c r="A54" s="52" t="s">
        <v>38</v>
      </c>
      <c r="B54" s="53"/>
      <c r="C54" s="54">
        <f>C7+C13+C25+C33+C40+C43+C50+C53</f>
        <v>0</v>
      </c>
      <c r="D54" s="54">
        <f>D7+D13+D25+D33+D40+D43+D50+D53</f>
        <v>0</v>
      </c>
      <c r="E54" s="54">
        <f t="shared" si="0"/>
        <v>0</v>
      </c>
      <c r="F54" s="40"/>
      <c r="G54" s="41"/>
      <c r="H54" s="41"/>
      <c r="I54" s="42"/>
    </row>
    <row r="55" spans="1:9" ht="19.5" customHeight="1">
      <c r="A55" s="55"/>
      <c r="B55" s="55"/>
      <c r="C55" s="56"/>
      <c r="D55" s="56"/>
      <c r="E55" s="56"/>
      <c r="F55" s="56"/>
      <c r="G55" s="56"/>
      <c r="H55" s="56"/>
      <c r="I55" s="56"/>
    </row>
    <row r="56" spans="1:5" ht="19.5" customHeight="1">
      <c r="A56" s="6" t="str">
        <f>A3</f>
        <v>◎ 을지학원수익사업(을지병원 영안실)</v>
      </c>
      <c r="B56" s="7"/>
      <c r="C56" s="7"/>
      <c r="D56" s="7"/>
      <c r="E56" s="7"/>
    </row>
    <row r="57" spans="1:9" ht="19.5" customHeight="1">
      <c r="A57" s="57" t="s">
        <v>117</v>
      </c>
      <c r="B57" s="57"/>
      <c r="C57" s="58"/>
      <c r="D57" s="58"/>
      <c r="E57" s="58"/>
      <c r="F57" s="58"/>
      <c r="G57" s="58"/>
      <c r="H57" s="58"/>
      <c r="I57" s="120" t="s">
        <v>118</v>
      </c>
    </row>
    <row r="58" spans="1:15" ht="19.5" customHeight="1">
      <c r="A58" s="9" t="s">
        <v>121</v>
      </c>
      <c r="B58" s="10" t="s">
        <v>122</v>
      </c>
      <c r="C58" s="404" t="str">
        <f>C5</f>
        <v>추경예산</v>
      </c>
      <c r="D58" s="406" t="str">
        <f>D5</f>
        <v>본 예산</v>
      </c>
      <c r="E58" s="404" t="s">
        <v>0</v>
      </c>
      <c r="F58" s="408" t="s">
        <v>1</v>
      </c>
      <c r="G58" s="408"/>
      <c r="H58" s="408"/>
      <c r="I58" s="409"/>
      <c r="K58" s="69">
        <v>24271900</v>
      </c>
      <c r="L58" s="69">
        <v>5521430</v>
      </c>
      <c r="M58" s="69">
        <f aca="true" t="shared" si="1" ref="M58:M67">N58-K58-L58</f>
        <v>44748880</v>
      </c>
      <c r="N58" s="69">
        <v>74542210</v>
      </c>
      <c r="O58" s="5">
        <v>3</v>
      </c>
    </row>
    <row r="59" spans="1:15" ht="19.5" customHeight="1">
      <c r="A59" s="11" t="s">
        <v>2</v>
      </c>
      <c r="B59" s="12" t="s">
        <v>3</v>
      </c>
      <c r="C59" s="405"/>
      <c r="D59" s="407"/>
      <c r="E59" s="405"/>
      <c r="F59" s="410"/>
      <c r="G59" s="410"/>
      <c r="H59" s="410"/>
      <c r="I59" s="411"/>
      <c r="K59" s="69">
        <v>23176900</v>
      </c>
      <c r="L59" s="69">
        <v>5303480</v>
      </c>
      <c r="M59" s="69">
        <f t="shared" si="1"/>
        <v>43503440</v>
      </c>
      <c r="N59" s="69">
        <v>71983820</v>
      </c>
      <c r="O59" s="5">
        <v>4</v>
      </c>
    </row>
    <row r="60" spans="1:15" ht="18.75" customHeight="1">
      <c r="A60" s="49" t="s">
        <v>178</v>
      </c>
      <c r="B60" s="59"/>
      <c r="C60" s="1">
        <f>SUM(C61)</f>
        <v>0</v>
      </c>
      <c r="D60" s="1">
        <f>SUM(D61)</f>
        <v>0</v>
      </c>
      <c r="E60" s="1">
        <f aca="true" t="shared" si="2" ref="E60:E91">C60-D60</f>
        <v>0</v>
      </c>
      <c r="F60" s="44"/>
      <c r="G60" s="45"/>
      <c r="H60" s="45"/>
      <c r="I60" s="46"/>
      <c r="K60" s="69">
        <v>23176900</v>
      </c>
      <c r="L60" s="69">
        <v>5450250</v>
      </c>
      <c r="M60" s="69">
        <f t="shared" si="1"/>
        <v>39205000</v>
      </c>
      <c r="N60" s="69">
        <v>67832150</v>
      </c>
      <c r="O60" s="5">
        <v>5</v>
      </c>
    </row>
    <row r="61" spans="1:15" ht="18.75" customHeight="1">
      <c r="A61" s="34" t="s">
        <v>179</v>
      </c>
      <c r="B61" s="35"/>
      <c r="C61" s="3">
        <f>SUM(C62:C68)</f>
        <v>0</v>
      </c>
      <c r="D61" s="3">
        <f>SUM(D62:D68)</f>
        <v>0</v>
      </c>
      <c r="E61" s="3">
        <f t="shared" si="2"/>
        <v>0</v>
      </c>
      <c r="F61" s="31"/>
      <c r="G61" s="32"/>
      <c r="H61" s="32"/>
      <c r="I61" s="33"/>
      <c r="K61" s="69">
        <v>23951250</v>
      </c>
      <c r="L61" s="69">
        <v>5582780</v>
      </c>
      <c r="M61" s="69">
        <f t="shared" si="1"/>
        <v>42191060</v>
      </c>
      <c r="N61" s="69">
        <v>71725090</v>
      </c>
      <c r="O61" s="5">
        <v>6</v>
      </c>
    </row>
    <row r="62" spans="1:15" ht="18.75" customHeight="1">
      <c r="A62" s="36"/>
      <c r="B62" s="60" t="s">
        <v>39</v>
      </c>
      <c r="C62" s="61">
        <v>0</v>
      </c>
      <c r="D62" s="61">
        <v>0</v>
      </c>
      <c r="E62" s="3">
        <f t="shared" si="2"/>
        <v>0</v>
      </c>
      <c r="F62" s="62" t="s">
        <v>207</v>
      </c>
      <c r="G62" s="63"/>
      <c r="H62" s="63"/>
      <c r="I62" s="64"/>
      <c r="K62" s="69">
        <v>23348300</v>
      </c>
      <c r="L62" s="69">
        <v>5481620</v>
      </c>
      <c r="M62" s="69">
        <f t="shared" si="1"/>
        <v>38941020</v>
      </c>
      <c r="N62" s="69">
        <v>67770940</v>
      </c>
      <c r="O62" s="5">
        <v>7</v>
      </c>
    </row>
    <row r="63" spans="1:15" ht="18.75" customHeight="1">
      <c r="A63" s="48"/>
      <c r="B63" s="35" t="s">
        <v>40</v>
      </c>
      <c r="C63" s="61">
        <v>0</v>
      </c>
      <c r="D63" s="61">
        <v>0</v>
      </c>
      <c r="E63" s="3">
        <f t="shared" si="2"/>
        <v>0</v>
      </c>
      <c r="F63" s="62"/>
      <c r="G63" s="32" t="s">
        <v>7</v>
      </c>
      <c r="H63" s="32" t="s">
        <v>7</v>
      </c>
      <c r="I63" s="33"/>
      <c r="K63" s="69">
        <v>24032300</v>
      </c>
      <c r="L63" s="69">
        <v>5583850</v>
      </c>
      <c r="M63" s="69">
        <f t="shared" si="1"/>
        <v>44500390</v>
      </c>
      <c r="N63" s="69">
        <v>74116540</v>
      </c>
      <c r="O63" s="5">
        <v>8</v>
      </c>
    </row>
    <row r="64" spans="1:15" ht="18.75" customHeight="1">
      <c r="A64" s="48"/>
      <c r="B64" s="60" t="s">
        <v>42</v>
      </c>
      <c r="C64" s="61">
        <v>0</v>
      </c>
      <c r="D64" s="61">
        <v>0</v>
      </c>
      <c r="E64" s="3">
        <f t="shared" si="2"/>
        <v>0</v>
      </c>
      <c r="F64" s="62"/>
      <c r="G64" s="63" t="s">
        <v>41</v>
      </c>
      <c r="H64" s="63" t="s">
        <v>41</v>
      </c>
      <c r="I64" s="64"/>
      <c r="K64" s="69">
        <v>23425300</v>
      </c>
      <c r="L64" s="69">
        <v>5482690</v>
      </c>
      <c r="M64" s="69">
        <f t="shared" si="1"/>
        <v>43413340</v>
      </c>
      <c r="N64" s="69">
        <v>72321330</v>
      </c>
      <c r="O64" s="5">
        <v>9</v>
      </c>
    </row>
    <row r="65" spans="1:15" ht="18.75" customHeight="1">
      <c r="A65" s="48"/>
      <c r="B65" s="35" t="s">
        <v>43</v>
      </c>
      <c r="C65" s="61">
        <v>0</v>
      </c>
      <c r="D65" s="61">
        <v>0</v>
      </c>
      <c r="E65" s="3">
        <f t="shared" si="2"/>
        <v>0</v>
      </c>
      <c r="F65" s="31" t="s">
        <v>283</v>
      </c>
      <c r="G65" s="32"/>
      <c r="H65" s="32" t="s">
        <v>41</v>
      </c>
      <c r="I65" s="33"/>
      <c r="K65" s="69">
        <v>23425300</v>
      </c>
      <c r="L65" s="69">
        <v>5482700</v>
      </c>
      <c r="M65" s="69">
        <f t="shared" si="1"/>
        <v>41985800</v>
      </c>
      <c r="N65" s="69">
        <v>70893800</v>
      </c>
      <c r="O65" s="5">
        <v>10</v>
      </c>
    </row>
    <row r="66" spans="1:15" ht="18.75" customHeight="1">
      <c r="A66" s="48"/>
      <c r="B66" s="35" t="s">
        <v>44</v>
      </c>
      <c r="C66" s="3">
        <v>0</v>
      </c>
      <c r="D66" s="3">
        <v>0</v>
      </c>
      <c r="E66" s="3">
        <f t="shared" si="2"/>
        <v>0</v>
      </c>
      <c r="F66" s="31"/>
      <c r="G66" s="32"/>
      <c r="H66" s="32"/>
      <c r="I66" s="33"/>
      <c r="K66" s="69">
        <v>21604300</v>
      </c>
      <c r="L66" s="69">
        <v>5298030</v>
      </c>
      <c r="M66" s="69">
        <f t="shared" si="1"/>
        <v>45679020</v>
      </c>
      <c r="N66" s="69">
        <v>72581350</v>
      </c>
      <c r="O66" s="5">
        <v>11</v>
      </c>
    </row>
    <row r="67" spans="1:15" ht="18.75" customHeight="1">
      <c r="A67" s="48"/>
      <c r="B67" s="35" t="s">
        <v>45</v>
      </c>
      <c r="C67" s="3">
        <v>0</v>
      </c>
      <c r="D67" s="3">
        <v>0</v>
      </c>
      <c r="E67" s="3">
        <f t="shared" si="2"/>
        <v>0</v>
      </c>
      <c r="F67" s="31"/>
      <c r="G67" s="32"/>
      <c r="H67" s="32"/>
      <c r="I67" s="33"/>
      <c r="K67" s="69">
        <v>20997300</v>
      </c>
      <c r="L67" s="69">
        <v>5196870</v>
      </c>
      <c r="M67" s="69">
        <f t="shared" si="1"/>
        <v>31628130</v>
      </c>
      <c r="N67" s="69">
        <v>57822300</v>
      </c>
      <c r="O67" s="5">
        <v>12</v>
      </c>
    </row>
    <row r="68" spans="1:14" ht="18.75" customHeight="1">
      <c r="A68" s="47"/>
      <c r="B68" s="35" t="s">
        <v>46</v>
      </c>
      <c r="C68" s="3">
        <v>0</v>
      </c>
      <c r="D68" s="3">
        <v>0</v>
      </c>
      <c r="E68" s="3">
        <f t="shared" si="2"/>
        <v>0</v>
      </c>
      <c r="F68" s="31"/>
      <c r="G68" s="78"/>
      <c r="H68" s="32"/>
      <c r="I68" s="33"/>
      <c r="K68" s="69">
        <f>SUM(K58:K67)</f>
        <v>231409750</v>
      </c>
      <c r="L68" s="69">
        <f>SUM(L58:L67)</f>
        <v>54383700</v>
      </c>
      <c r="M68" s="69">
        <f>SUM(M58:M67)</f>
        <v>415796080</v>
      </c>
      <c r="N68" s="69">
        <f>SUM(N58:N67)</f>
        <v>701589530</v>
      </c>
    </row>
    <row r="69" spans="1:9" ht="18.75" customHeight="1">
      <c r="A69" s="28" t="s">
        <v>47</v>
      </c>
      <c r="B69" s="29"/>
      <c r="C69" s="30">
        <f>SUM(C70+C77+C87+C94)</f>
        <v>0</v>
      </c>
      <c r="D69" s="30">
        <f>SUM(D70+D77+D87+D94)</f>
        <v>0</v>
      </c>
      <c r="E69" s="30">
        <f t="shared" si="2"/>
        <v>0</v>
      </c>
      <c r="F69" s="31"/>
      <c r="G69" s="32"/>
      <c r="H69" s="32"/>
      <c r="I69" s="33"/>
    </row>
    <row r="70" spans="1:9" ht="18.75" customHeight="1">
      <c r="A70" s="34" t="s">
        <v>48</v>
      </c>
      <c r="B70" s="35"/>
      <c r="C70" s="3">
        <f>SUM(C71:C76)</f>
        <v>0</v>
      </c>
      <c r="D70" s="3">
        <f>SUM(D71:D76)</f>
        <v>0</v>
      </c>
      <c r="E70" s="3">
        <f t="shared" si="2"/>
        <v>0</v>
      </c>
      <c r="F70" s="31"/>
      <c r="G70" s="32"/>
      <c r="H70" s="32"/>
      <c r="I70" s="33"/>
    </row>
    <row r="71" spans="1:9" ht="18.75" customHeight="1">
      <c r="A71" s="36"/>
      <c r="B71" s="35" t="s">
        <v>49</v>
      </c>
      <c r="C71" s="3">
        <v>0</v>
      </c>
      <c r="D71" s="3">
        <v>0</v>
      </c>
      <c r="E71" s="3">
        <f t="shared" si="2"/>
        <v>0</v>
      </c>
      <c r="F71" s="31"/>
      <c r="G71" s="32" t="s">
        <v>41</v>
      </c>
      <c r="H71" s="32" t="s">
        <v>41</v>
      </c>
      <c r="I71" s="33"/>
    </row>
    <row r="72" spans="1:9" ht="18.75" customHeight="1">
      <c r="A72" s="48"/>
      <c r="B72" s="35" t="s">
        <v>50</v>
      </c>
      <c r="C72" s="3">
        <v>0</v>
      </c>
      <c r="D72" s="3">
        <v>0</v>
      </c>
      <c r="E72" s="3">
        <f t="shared" si="2"/>
        <v>0</v>
      </c>
      <c r="F72" s="31" t="s">
        <v>7</v>
      </c>
      <c r="G72" s="32" t="s">
        <v>7</v>
      </c>
      <c r="H72" s="32" t="s">
        <v>7</v>
      </c>
      <c r="I72" s="33" t="s">
        <v>7</v>
      </c>
    </row>
    <row r="73" spans="1:9" ht="18.75" customHeight="1">
      <c r="A73" s="48"/>
      <c r="B73" s="35" t="s">
        <v>180</v>
      </c>
      <c r="C73" s="61">
        <v>0</v>
      </c>
      <c r="D73" s="61">
        <v>0</v>
      </c>
      <c r="E73" s="3">
        <f t="shared" si="2"/>
        <v>0</v>
      </c>
      <c r="F73" s="62" t="s">
        <v>253</v>
      </c>
      <c r="G73" s="32"/>
      <c r="H73" s="32"/>
      <c r="I73" s="33"/>
    </row>
    <row r="74" spans="1:9" ht="18.75" customHeight="1">
      <c r="A74" s="48"/>
      <c r="B74" s="35" t="s">
        <v>51</v>
      </c>
      <c r="C74" s="3">
        <v>0</v>
      </c>
      <c r="D74" s="3">
        <v>0</v>
      </c>
      <c r="E74" s="3">
        <f t="shared" si="2"/>
        <v>0</v>
      </c>
      <c r="F74" s="31" t="s">
        <v>206</v>
      </c>
      <c r="G74" s="32"/>
      <c r="H74" s="32" t="s">
        <v>7</v>
      </c>
      <c r="I74" s="33"/>
    </row>
    <row r="75" spans="1:9" ht="18.75" customHeight="1">
      <c r="A75" s="48"/>
      <c r="B75" s="60" t="s">
        <v>52</v>
      </c>
      <c r="C75" s="61">
        <v>0</v>
      </c>
      <c r="D75" s="61">
        <v>0</v>
      </c>
      <c r="E75" s="3">
        <f t="shared" si="2"/>
        <v>0</v>
      </c>
      <c r="F75" s="175" t="s">
        <v>284</v>
      </c>
      <c r="G75" s="143"/>
      <c r="H75" s="143"/>
      <c r="I75" s="144"/>
    </row>
    <row r="76" spans="1:9" ht="18.75" customHeight="1">
      <c r="A76" s="47"/>
      <c r="B76" s="35" t="s">
        <v>53</v>
      </c>
      <c r="C76" s="3">
        <v>0</v>
      </c>
      <c r="D76" s="3">
        <v>0</v>
      </c>
      <c r="E76" s="3">
        <f t="shared" si="2"/>
        <v>0</v>
      </c>
      <c r="F76" s="31" t="s">
        <v>241</v>
      </c>
      <c r="G76" s="32"/>
      <c r="H76" s="32"/>
      <c r="I76" s="33"/>
    </row>
    <row r="77" spans="1:9" ht="21.75" customHeight="1">
      <c r="A77" s="47" t="s">
        <v>54</v>
      </c>
      <c r="B77" s="43"/>
      <c r="C77" s="1">
        <f>SUM(C78:C86)</f>
        <v>0</v>
      </c>
      <c r="D77" s="1">
        <f>SUM(D78:D86)</f>
        <v>0</v>
      </c>
      <c r="E77" s="1">
        <f t="shared" si="2"/>
        <v>0</v>
      </c>
      <c r="F77" s="44"/>
      <c r="G77" s="45"/>
      <c r="H77" s="45"/>
      <c r="I77" s="46"/>
    </row>
    <row r="78" spans="1:9" ht="21.75" customHeight="1">
      <c r="A78" s="36"/>
      <c r="B78" s="60" t="s">
        <v>55</v>
      </c>
      <c r="C78" s="61">
        <v>0</v>
      </c>
      <c r="D78" s="61">
        <v>0</v>
      </c>
      <c r="E78" s="3">
        <f t="shared" si="2"/>
        <v>0</v>
      </c>
      <c r="F78" s="62"/>
      <c r="G78" s="63"/>
      <c r="H78" s="63"/>
      <c r="I78" s="64"/>
    </row>
    <row r="79" spans="1:9" ht="21.75" customHeight="1">
      <c r="A79" s="48"/>
      <c r="B79" s="60" t="s">
        <v>56</v>
      </c>
      <c r="C79" s="61">
        <v>0</v>
      </c>
      <c r="D79" s="61">
        <v>0</v>
      </c>
      <c r="E79" s="3">
        <f t="shared" si="2"/>
        <v>0</v>
      </c>
      <c r="F79" s="62"/>
      <c r="G79" s="63"/>
      <c r="H79" s="63"/>
      <c r="I79" s="64"/>
    </row>
    <row r="80" spans="1:9" ht="21.75" customHeight="1">
      <c r="A80" s="37"/>
      <c r="B80" s="38" t="s">
        <v>181</v>
      </c>
      <c r="C80" s="39">
        <v>0</v>
      </c>
      <c r="D80" s="39">
        <v>0</v>
      </c>
      <c r="E80" s="39">
        <f t="shared" si="2"/>
        <v>0</v>
      </c>
      <c r="F80" s="40" t="s">
        <v>252</v>
      </c>
      <c r="G80" s="41"/>
      <c r="H80" s="41"/>
      <c r="I80" s="42"/>
    </row>
    <row r="81" spans="1:9" ht="21.75" customHeight="1">
      <c r="A81" s="48"/>
      <c r="B81" s="43" t="s">
        <v>57</v>
      </c>
      <c r="C81" s="2">
        <v>0</v>
      </c>
      <c r="D81" s="2">
        <v>0</v>
      </c>
      <c r="E81" s="2">
        <f t="shared" si="2"/>
        <v>0</v>
      </c>
      <c r="F81" s="44" t="s">
        <v>242</v>
      </c>
      <c r="G81" s="45"/>
      <c r="H81" s="45"/>
      <c r="I81" s="46"/>
    </row>
    <row r="82" spans="1:9" ht="21.75" customHeight="1">
      <c r="A82" s="48"/>
      <c r="B82" s="35" t="s">
        <v>58</v>
      </c>
      <c r="C82" s="3">
        <v>0</v>
      </c>
      <c r="D82" s="3">
        <v>0</v>
      </c>
      <c r="E82" s="3">
        <f t="shared" si="2"/>
        <v>0</v>
      </c>
      <c r="F82" s="31" t="s">
        <v>285</v>
      </c>
      <c r="G82" s="32"/>
      <c r="H82" s="32"/>
      <c r="I82" s="33"/>
    </row>
    <row r="83" spans="1:9" ht="21.75" customHeight="1">
      <c r="A83" s="48"/>
      <c r="B83" s="80" t="s">
        <v>59</v>
      </c>
      <c r="C83" s="95">
        <v>0</v>
      </c>
      <c r="D83" s="95">
        <v>0</v>
      </c>
      <c r="E83" s="2">
        <f t="shared" si="2"/>
        <v>0</v>
      </c>
      <c r="F83" s="96"/>
      <c r="G83" s="81"/>
      <c r="H83" s="81"/>
      <c r="I83" s="82"/>
    </row>
    <row r="84" spans="1:9" ht="21.75" customHeight="1">
      <c r="A84" s="48"/>
      <c r="B84" s="60" t="s">
        <v>60</v>
      </c>
      <c r="C84" s="61">
        <v>0</v>
      </c>
      <c r="D84" s="61">
        <v>0</v>
      </c>
      <c r="E84" s="3">
        <f t="shared" si="2"/>
        <v>0</v>
      </c>
      <c r="F84" s="62" t="s">
        <v>191</v>
      </c>
      <c r="G84" s="63"/>
      <c r="H84" s="63"/>
      <c r="I84" s="64"/>
    </row>
    <row r="85" spans="1:9" ht="21.75" customHeight="1">
      <c r="A85" s="48"/>
      <c r="B85" s="60" t="s">
        <v>61</v>
      </c>
      <c r="C85" s="61">
        <v>0</v>
      </c>
      <c r="D85" s="61">
        <v>0</v>
      </c>
      <c r="E85" s="3">
        <f t="shared" si="2"/>
        <v>0</v>
      </c>
      <c r="F85" s="62" t="s">
        <v>286</v>
      </c>
      <c r="G85" s="78"/>
      <c r="H85" s="63"/>
      <c r="I85" s="64"/>
    </row>
    <row r="86" spans="1:9" ht="18.75" customHeight="1">
      <c r="A86" s="48"/>
      <c r="B86" s="35" t="s">
        <v>62</v>
      </c>
      <c r="C86" s="3">
        <v>0</v>
      </c>
      <c r="D86" s="3">
        <v>0</v>
      </c>
      <c r="E86" s="3">
        <f t="shared" si="2"/>
        <v>0</v>
      </c>
      <c r="F86" s="31" t="s">
        <v>254</v>
      </c>
      <c r="G86" s="32"/>
      <c r="H86" s="32"/>
      <c r="I86" s="33"/>
    </row>
    <row r="87" spans="1:9" ht="18.75" customHeight="1">
      <c r="A87" s="34" t="s">
        <v>63</v>
      </c>
      <c r="B87" s="35"/>
      <c r="C87" s="30">
        <f>SUM(C88:C93)</f>
        <v>0</v>
      </c>
      <c r="D87" s="30">
        <f>SUM(D88:D93)</f>
        <v>0</v>
      </c>
      <c r="E87" s="30">
        <f t="shared" si="2"/>
        <v>0</v>
      </c>
      <c r="F87" s="31"/>
      <c r="G87" s="32"/>
      <c r="H87" s="32"/>
      <c r="I87" s="33"/>
    </row>
    <row r="88" spans="1:9" ht="18.75" customHeight="1">
      <c r="A88" s="36"/>
      <c r="B88" s="60" t="s">
        <v>64</v>
      </c>
      <c r="C88" s="61">
        <v>0</v>
      </c>
      <c r="D88" s="61">
        <v>0</v>
      </c>
      <c r="E88" s="3">
        <f t="shared" si="2"/>
        <v>0</v>
      </c>
      <c r="F88" s="62" t="s">
        <v>243</v>
      </c>
      <c r="G88" s="63"/>
      <c r="H88" s="63"/>
      <c r="I88" s="64"/>
    </row>
    <row r="89" spans="1:9" ht="18.75" customHeight="1">
      <c r="A89" s="48"/>
      <c r="B89" s="60" t="s">
        <v>127</v>
      </c>
      <c r="C89" s="61">
        <v>0</v>
      </c>
      <c r="D89" s="61">
        <v>0</v>
      </c>
      <c r="E89" s="3">
        <f t="shared" si="2"/>
        <v>0</v>
      </c>
      <c r="F89" s="62"/>
      <c r="G89" s="63"/>
      <c r="H89" s="63"/>
      <c r="I89" s="64"/>
    </row>
    <row r="90" spans="1:9" ht="18.75" customHeight="1">
      <c r="A90" s="48"/>
      <c r="B90" s="60" t="s">
        <v>65</v>
      </c>
      <c r="C90" s="61">
        <v>0</v>
      </c>
      <c r="D90" s="61">
        <v>0</v>
      </c>
      <c r="E90" s="3">
        <f t="shared" si="2"/>
        <v>0</v>
      </c>
      <c r="F90" s="62"/>
      <c r="G90" s="63"/>
      <c r="H90" s="63"/>
      <c r="I90" s="64"/>
    </row>
    <row r="91" spans="1:9" ht="18.75" customHeight="1">
      <c r="A91" s="48"/>
      <c r="B91" s="60" t="s">
        <v>66</v>
      </c>
      <c r="C91" s="61">
        <v>0</v>
      </c>
      <c r="D91" s="61">
        <v>0</v>
      </c>
      <c r="E91" s="3">
        <f t="shared" si="2"/>
        <v>0</v>
      </c>
      <c r="F91" s="62"/>
      <c r="G91" s="63"/>
      <c r="H91" s="63"/>
      <c r="I91" s="64"/>
    </row>
    <row r="92" spans="1:9" ht="18.75" customHeight="1">
      <c r="A92" s="48"/>
      <c r="B92" s="35" t="s">
        <v>67</v>
      </c>
      <c r="C92" s="3">
        <v>0</v>
      </c>
      <c r="D92" s="3">
        <v>0</v>
      </c>
      <c r="E92" s="3">
        <f aca="true" t="shared" si="3" ref="E92:E125">C92-D92</f>
        <v>0</v>
      </c>
      <c r="F92" s="31"/>
      <c r="G92" s="32"/>
      <c r="H92" s="32"/>
      <c r="I92" s="33"/>
    </row>
    <row r="93" spans="1:9" ht="18.75" customHeight="1">
      <c r="A93" s="47"/>
      <c r="B93" s="35" t="s">
        <v>68</v>
      </c>
      <c r="C93" s="3">
        <v>0</v>
      </c>
      <c r="D93" s="3">
        <v>0</v>
      </c>
      <c r="E93" s="3">
        <f t="shared" si="3"/>
        <v>0</v>
      </c>
      <c r="F93" s="31"/>
      <c r="G93" s="32"/>
      <c r="H93" s="32"/>
      <c r="I93" s="33"/>
    </row>
    <row r="94" spans="1:9" ht="18.75" customHeight="1">
      <c r="A94" s="34" t="s">
        <v>69</v>
      </c>
      <c r="B94" s="35"/>
      <c r="C94" s="30">
        <f>SUM(C95:C100)</f>
        <v>0</v>
      </c>
      <c r="D94" s="30">
        <f>SUM(D95:D100)</f>
        <v>0</v>
      </c>
      <c r="E94" s="30">
        <f t="shared" si="3"/>
        <v>0</v>
      </c>
      <c r="F94" s="31"/>
      <c r="G94" s="32"/>
      <c r="H94" s="32"/>
      <c r="I94" s="33"/>
    </row>
    <row r="95" spans="1:9" ht="18.75" customHeight="1">
      <c r="A95" s="48"/>
      <c r="B95" s="35" t="s">
        <v>182</v>
      </c>
      <c r="C95" s="61">
        <v>0</v>
      </c>
      <c r="D95" s="61">
        <v>0</v>
      </c>
      <c r="E95" s="3">
        <f t="shared" si="3"/>
        <v>0</v>
      </c>
      <c r="F95" s="62"/>
      <c r="G95" s="63"/>
      <c r="H95" s="63"/>
      <c r="I95" s="64"/>
    </row>
    <row r="96" spans="1:9" ht="18.75" customHeight="1">
      <c r="A96" s="48"/>
      <c r="B96" s="35" t="s">
        <v>183</v>
      </c>
      <c r="C96" s="61">
        <v>0</v>
      </c>
      <c r="D96" s="61">
        <v>0</v>
      </c>
      <c r="E96" s="3">
        <f t="shared" si="3"/>
        <v>0</v>
      </c>
      <c r="F96" s="62"/>
      <c r="G96" s="63"/>
      <c r="H96" s="63"/>
      <c r="I96" s="64"/>
    </row>
    <row r="97" spans="1:9" ht="18.75" customHeight="1">
      <c r="A97" s="48"/>
      <c r="B97" s="60" t="s">
        <v>184</v>
      </c>
      <c r="C97" s="61">
        <v>0</v>
      </c>
      <c r="D97" s="61">
        <v>0</v>
      </c>
      <c r="E97" s="61">
        <f t="shared" si="3"/>
        <v>0</v>
      </c>
      <c r="F97" s="62"/>
      <c r="G97" s="63"/>
      <c r="H97" s="63"/>
      <c r="I97" s="64"/>
    </row>
    <row r="98" spans="1:9" ht="18.75" customHeight="1">
      <c r="A98" s="48"/>
      <c r="B98" s="35" t="s">
        <v>185</v>
      </c>
      <c r="C98" s="3">
        <v>0</v>
      </c>
      <c r="D98" s="3">
        <v>0</v>
      </c>
      <c r="E98" s="3">
        <f t="shared" si="3"/>
        <v>0</v>
      </c>
      <c r="F98" s="31"/>
      <c r="G98" s="32"/>
      <c r="H98" s="32"/>
      <c r="I98" s="33"/>
    </row>
    <row r="99" spans="1:9" ht="18.75" customHeight="1">
      <c r="A99" s="48"/>
      <c r="B99" s="43" t="s">
        <v>192</v>
      </c>
      <c r="C99" s="2">
        <v>0</v>
      </c>
      <c r="D99" s="2">
        <v>0</v>
      </c>
      <c r="E99" s="3">
        <f t="shared" si="3"/>
        <v>0</v>
      </c>
      <c r="F99" s="44" t="s">
        <v>287</v>
      </c>
      <c r="G99" s="45"/>
      <c r="H99" s="45"/>
      <c r="I99" s="46"/>
    </row>
    <row r="100" spans="1:9" ht="18.75" customHeight="1">
      <c r="A100" s="47"/>
      <c r="B100" s="43" t="s">
        <v>193</v>
      </c>
      <c r="C100" s="2">
        <v>0</v>
      </c>
      <c r="D100" s="2">
        <v>0</v>
      </c>
      <c r="E100" s="3">
        <f t="shared" si="3"/>
        <v>0</v>
      </c>
      <c r="F100" s="44" t="s">
        <v>288</v>
      </c>
      <c r="G100" s="45"/>
      <c r="H100" s="45"/>
      <c r="I100" s="46"/>
    </row>
    <row r="101" spans="1:9" ht="18.75" customHeight="1">
      <c r="A101" s="100" t="s">
        <v>70</v>
      </c>
      <c r="B101" s="101"/>
      <c r="C101" s="54">
        <f>SUM(C102+C104)</f>
        <v>0</v>
      </c>
      <c r="D101" s="54">
        <f>SUM(D102+D104)</f>
        <v>0</v>
      </c>
      <c r="E101" s="54">
        <f t="shared" si="3"/>
        <v>0</v>
      </c>
      <c r="F101" s="40"/>
      <c r="G101" s="41"/>
      <c r="H101" s="41"/>
      <c r="I101" s="42"/>
    </row>
    <row r="102" spans="1:9" ht="18.75" customHeight="1">
      <c r="A102" s="47" t="s">
        <v>71</v>
      </c>
      <c r="B102" s="43"/>
      <c r="C102" s="2">
        <f>SUM(C103)</f>
        <v>0</v>
      </c>
      <c r="D102" s="2">
        <f>SUM(D103)</f>
        <v>0</v>
      </c>
      <c r="E102" s="2">
        <f t="shared" si="3"/>
        <v>0</v>
      </c>
      <c r="F102" s="44"/>
      <c r="G102" s="45"/>
      <c r="H102" s="45"/>
      <c r="I102" s="46"/>
    </row>
    <row r="103" spans="1:9" ht="18.75" customHeight="1">
      <c r="A103" s="34"/>
      <c r="B103" s="35" t="s">
        <v>72</v>
      </c>
      <c r="C103" s="3">
        <v>0</v>
      </c>
      <c r="D103" s="3">
        <v>0</v>
      </c>
      <c r="E103" s="3">
        <f t="shared" si="3"/>
        <v>0</v>
      </c>
      <c r="F103" s="31"/>
      <c r="G103" s="32"/>
      <c r="H103" s="32"/>
      <c r="I103" s="33"/>
    </row>
    <row r="104" spans="1:9" ht="18.75" customHeight="1">
      <c r="A104" s="34" t="s">
        <v>73</v>
      </c>
      <c r="B104" s="35"/>
      <c r="C104" s="3">
        <f>SUM(C105:C105)</f>
        <v>0</v>
      </c>
      <c r="D104" s="3">
        <f>SUM(D105:D105)</f>
        <v>0</v>
      </c>
      <c r="E104" s="3">
        <f t="shared" si="3"/>
        <v>0</v>
      </c>
      <c r="F104" s="31"/>
      <c r="G104" s="32"/>
      <c r="H104" s="32"/>
      <c r="I104" s="33"/>
    </row>
    <row r="105" spans="1:9" ht="18.75" customHeight="1">
      <c r="A105" s="36"/>
      <c r="B105" s="35" t="s">
        <v>74</v>
      </c>
      <c r="C105" s="3">
        <v>0</v>
      </c>
      <c r="D105" s="3">
        <v>0</v>
      </c>
      <c r="E105" s="3">
        <f t="shared" si="3"/>
        <v>0</v>
      </c>
      <c r="F105" s="31" t="s">
        <v>289</v>
      </c>
      <c r="G105" s="145"/>
      <c r="H105" s="145"/>
      <c r="I105" s="146"/>
    </row>
    <row r="106" spans="1:9" ht="21" customHeight="1">
      <c r="A106" s="28" t="s">
        <v>75</v>
      </c>
      <c r="B106" s="29"/>
      <c r="C106" s="30">
        <f>SUM(C107)</f>
        <v>0</v>
      </c>
      <c r="D106" s="30">
        <f>SUM(D107)</f>
        <v>0</v>
      </c>
      <c r="E106" s="30">
        <f t="shared" si="3"/>
        <v>0</v>
      </c>
      <c r="F106" s="31"/>
      <c r="G106" s="32"/>
      <c r="H106" s="32"/>
      <c r="I106" s="33"/>
    </row>
    <row r="107" spans="1:9" ht="21" customHeight="1">
      <c r="A107" s="34" t="s">
        <v>76</v>
      </c>
      <c r="B107" s="35"/>
      <c r="C107" s="3">
        <f>SUM(C108:C110)</f>
        <v>0</v>
      </c>
      <c r="D107" s="3">
        <f>SUM(D108:D110)</f>
        <v>0</v>
      </c>
      <c r="E107" s="3">
        <f t="shared" si="3"/>
        <v>0</v>
      </c>
      <c r="F107" s="31"/>
      <c r="G107" s="32"/>
      <c r="H107" s="32"/>
      <c r="I107" s="33"/>
    </row>
    <row r="108" spans="1:9" ht="21" customHeight="1">
      <c r="A108" s="48"/>
      <c r="B108" s="80" t="s">
        <v>77</v>
      </c>
      <c r="C108" s="95">
        <v>0</v>
      </c>
      <c r="D108" s="95">
        <v>0</v>
      </c>
      <c r="E108" s="2">
        <f t="shared" si="3"/>
        <v>0</v>
      </c>
      <c r="F108" s="96" t="s">
        <v>256</v>
      </c>
      <c r="G108" s="81"/>
      <c r="H108" s="81"/>
      <c r="I108" s="82"/>
    </row>
    <row r="109" spans="1:9" ht="21" customHeight="1">
      <c r="A109" s="48"/>
      <c r="B109" s="60" t="s">
        <v>78</v>
      </c>
      <c r="C109" s="61">
        <v>0</v>
      </c>
      <c r="D109" s="61">
        <v>0</v>
      </c>
      <c r="E109" s="3">
        <f t="shared" si="3"/>
        <v>0</v>
      </c>
      <c r="F109" s="62"/>
      <c r="G109" s="63"/>
      <c r="H109" s="63"/>
      <c r="I109" s="64"/>
    </row>
    <row r="110" spans="1:9" ht="21" customHeight="1">
      <c r="A110" s="48"/>
      <c r="B110" s="60" t="s">
        <v>255</v>
      </c>
      <c r="C110" s="61">
        <v>0</v>
      </c>
      <c r="D110" s="61">
        <v>0</v>
      </c>
      <c r="E110" s="3">
        <f t="shared" si="3"/>
        <v>0</v>
      </c>
      <c r="F110" s="62"/>
      <c r="G110" s="63"/>
      <c r="H110" s="63"/>
      <c r="I110" s="64"/>
    </row>
    <row r="111" spans="1:9" ht="21" customHeight="1">
      <c r="A111" s="28" t="s">
        <v>80</v>
      </c>
      <c r="B111" s="35"/>
      <c r="C111" s="30">
        <f>SUM(C112)</f>
        <v>0</v>
      </c>
      <c r="D111" s="30">
        <f>SUM(D112)</f>
        <v>0</v>
      </c>
      <c r="E111" s="30">
        <f t="shared" si="3"/>
        <v>0</v>
      </c>
      <c r="F111" s="31"/>
      <c r="G111" s="32"/>
      <c r="H111" s="32"/>
      <c r="I111" s="33"/>
    </row>
    <row r="112" spans="1:9" ht="21" customHeight="1">
      <c r="A112" s="34" t="s">
        <v>81</v>
      </c>
      <c r="B112" s="35"/>
      <c r="C112" s="3">
        <f>SUM(C113)</f>
        <v>0</v>
      </c>
      <c r="D112" s="3">
        <f>SUM(D113)</f>
        <v>0</v>
      </c>
      <c r="E112" s="3">
        <f t="shared" si="3"/>
        <v>0</v>
      </c>
      <c r="F112" s="31"/>
      <c r="G112" s="32"/>
      <c r="H112" s="32"/>
      <c r="I112" s="33"/>
    </row>
    <row r="113" spans="1:9" ht="21" customHeight="1">
      <c r="A113" s="34"/>
      <c r="B113" s="35" t="s">
        <v>82</v>
      </c>
      <c r="C113" s="3">
        <v>0</v>
      </c>
      <c r="D113" s="3">
        <v>0</v>
      </c>
      <c r="E113" s="3">
        <f t="shared" si="3"/>
        <v>0</v>
      </c>
      <c r="F113" s="31" t="s">
        <v>186</v>
      </c>
      <c r="G113" s="32"/>
      <c r="H113" s="32"/>
      <c r="I113" s="33"/>
    </row>
    <row r="114" spans="1:9" ht="21" customHeight="1">
      <c r="A114" s="28" t="s">
        <v>83</v>
      </c>
      <c r="B114" s="29"/>
      <c r="C114" s="30">
        <f>C115+C117</f>
        <v>0</v>
      </c>
      <c r="D114" s="30">
        <f>D115+D117</f>
        <v>0</v>
      </c>
      <c r="E114" s="30">
        <f t="shared" si="3"/>
        <v>0</v>
      </c>
      <c r="F114" s="31"/>
      <c r="G114" s="32"/>
      <c r="H114" s="32"/>
      <c r="I114" s="33"/>
    </row>
    <row r="115" spans="1:9" ht="21" customHeight="1">
      <c r="A115" s="34" t="s">
        <v>115</v>
      </c>
      <c r="B115" s="35"/>
      <c r="C115" s="3">
        <f>C116</f>
        <v>0</v>
      </c>
      <c r="D115" s="3">
        <f>D116</f>
        <v>0</v>
      </c>
      <c r="E115" s="3">
        <f t="shared" si="3"/>
        <v>0</v>
      </c>
      <c r="F115" s="31"/>
      <c r="G115" s="32"/>
      <c r="H115" s="32"/>
      <c r="I115" s="33"/>
    </row>
    <row r="116" spans="1:9" ht="21" customHeight="1">
      <c r="A116" s="65"/>
      <c r="B116" s="35" t="s">
        <v>116</v>
      </c>
      <c r="C116" s="66">
        <v>0</v>
      </c>
      <c r="D116" s="66">
        <v>0</v>
      </c>
      <c r="E116" s="3">
        <f t="shared" si="3"/>
        <v>0</v>
      </c>
      <c r="F116" s="14"/>
      <c r="G116" s="15"/>
      <c r="H116" s="15"/>
      <c r="I116" s="16"/>
    </row>
    <row r="117" spans="1:9" ht="21" customHeight="1">
      <c r="A117" s="34" t="s">
        <v>84</v>
      </c>
      <c r="B117" s="35"/>
      <c r="C117" s="3">
        <f>SUM(C118:C120)</f>
        <v>0</v>
      </c>
      <c r="D117" s="3">
        <f>SUM(D118:D120)</f>
        <v>0</v>
      </c>
      <c r="E117" s="30">
        <f t="shared" si="3"/>
        <v>0</v>
      </c>
      <c r="F117" s="31"/>
      <c r="G117" s="32"/>
      <c r="H117" s="32"/>
      <c r="I117" s="33"/>
    </row>
    <row r="118" spans="1:9" ht="21" customHeight="1">
      <c r="A118" s="36"/>
      <c r="B118" s="35" t="s">
        <v>85</v>
      </c>
      <c r="C118" s="3">
        <v>0</v>
      </c>
      <c r="D118" s="3">
        <v>0</v>
      </c>
      <c r="E118" s="3">
        <f t="shared" si="3"/>
        <v>0</v>
      </c>
      <c r="F118" s="31"/>
      <c r="G118" s="32"/>
      <c r="H118" s="32"/>
      <c r="I118" s="33"/>
    </row>
    <row r="119" spans="1:9" ht="21" customHeight="1">
      <c r="A119" s="48"/>
      <c r="B119" s="43" t="s">
        <v>86</v>
      </c>
      <c r="C119" s="2">
        <v>0</v>
      </c>
      <c r="D119" s="2">
        <v>0</v>
      </c>
      <c r="E119" s="2">
        <f t="shared" si="3"/>
        <v>0</v>
      </c>
      <c r="F119" s="44"/>
      <c r="G119" s="45"/>
      <c r="H119" s="45"/>
      <c r="I119" s="46"/>
    </row>
    <row r="120" spans="1:9" ht="21" customHeight="1">
      <c r="A120" s="47"/>
      <c r="B120" s="35" t="s">
        <v>87</v>
      </c>
      <c r="C120" s="3">
        <v>0</v>
      </c>
      <c r="D120" s="3">
        <v>0</v>
      </c>
      <c r="E120" s="30">
        <f t="shared" si="3"/>
        <v>0</v>
      </c>
      <c r="F120" s="31"/>
      <c r="G120" s="32"/>
      <c r="H120" s="32"/>
      <c r="I120" s="33"/>
    </row>
    <row r="121" spans="1:9" ht="21" customHeight="1">
      <c r="A121" s="100" t="s">
        <v>88</v>
      </c>
      <c r="B121" s="101"/>
      <c r="C121" s="54">
        <f>SUM(C122)</f>
        <v>0</v>
      </c>
      <c r="D121" s="54">
        <f>SUM(D122)</f>
        <v>0</v>
      </c>
      <c r="E121" s="39">
        <f t="shared" si="3"/>
        <v>0</v>
      </c>
      <c r="F121" s="40"/>
      <c r="G121" s="41"/>
      <c r="H121" s="41"/>
      <c r="I121" s="42"/>
    </row>
    <row r="122" spans="1:9" ht="21" customHeight="1">
      <c r="A122" s="47" t="s">
        <v>89</v>
      </c>
      <c r="B122" s="43"/>
      <c r="C122" s="2">
        <f>SUM(C123:C128)</f>
        <v>0</v>
      </c>
      <c r="D122" s="2">
        <f>SUM(D123:D128)</f>
        <v>0</v>
      </c>
      <c r="E122" s="2">
        <f t="shared" si="3"/>
        <v>0</v>
      </c>
      <c r="F122" s="44"/>
      <c r="G122" s="45"/>
      <c r="H122" s="45"/>
      <c r="I122" s="46"/>
    </row>
    <row r="123" spans="1:9" ht="21" customHeight="1">
      <c r="A123" s="36"/>
      <c r="B123" s="35" t="s">
        <v>90</v>
      </c>
      <c r="C123" s="3">
        <v>0</v>
      </c>
      <c r="D123" s="3">
        <v>0</v>
      </c>
      <c r="E123" s="3">
        <f t="shared" si="3"/>
        <v>0</v>
      </c>
      <c r="F123" s="31"/>
      <c r="G123" s="32"/>
      <c r="H123" s="32"/>
      <c r="I123" s="33"/>
    </row>
    <row r="124" spans="1:9" ht="21" customHeight="1">
      <c r="A124" s="48"/>
      <c r="B124" s="35" t="s">
        <v>91</v>
      </c>
      <c r="C124" s="3">
        <v>0</v>
      </c>
      <c r="D124" s="3">
        <v>0</v>
      </c>
      <c r="E124" s="3">
        <f t="shared" si="3"/>
        <v>0</v>
      </c>
      <c r="F124" s="31"/>
      <c r="G124" s="32"/>
      <c r="H124" s="32"/>
      <c r="I124" s="33"/>
    </row>
    <row r="125" spans="1:9" ht="21" customHeight="1">
      <c r="A125" s="48"/>
      <c r="B125" s="60" t="s">
        <v>119</v>
      </c>
      <c r="C125" s="61">
        <v>0</v>
      </c>
      <c r="D125" s="61">
        <v>0</v>
      </c>
      <c r="E125" s="3">
        <f t="shared" si="3"/>
        <v>0</v>
      </c>
      <c r="F125" s="62"/>
      <c r="G125" s="63"/>
      <c r="H125" s="63"/>
      <c r="I125" s="64" t="s">
        <v>41</v>
      </c>
    </row>
    <row r="126" spans="1:9" ht="21" customHeight="1">
      <c r="A126" s="48"/>
      <c r="B126" s="60" t="s">
        <v>92</v>
      </c>
      <c r="C126" s="3">
        <v>0</v>
      </c>
      <c r="D126" s="3">
        <v>0</v>
      </c>
      <c r="E126" s="3">
        <f aca="true" t="shared" si="4" ref="E126:E148">C126-D126</f>
        <v>0</v>
      </c>
      <c r="F126" s="31"/>
      <c r="G126" s="32"/>
      <c r="H126" s="32"/>
      <c r="I126" s="33"/>
    </row>
    <row r="127" spans="1:9" ht="21" customHeight="1">
      <c r="A127" s="48"/>
      <c r="B127" s="35" t="s">
        <v>93</v>
      </c>
      <c r="C127" s="3">
        <v>0</v>
      </c>
      <c r="D127" s="3">
        <v>0</v>
      </c>
      <c r="E127" s="3">
        <f t="shared" si="4"/>
        <v>0</v>
      </c>
      <c r="F127" s="31" t="s">
        <v>7</v>
      </c>
      <c r="G127" s="32"/>
      <c r="H127" s="32"/>
      <c r="I127" s="33" t="s">
        <v>7</v>
      </c>
    </row>
    <row r="128" spans="1:9" ht="21" customHeight="1">
      <c r="A128" s="47"/>
      <c r="B128" s="35" t="s">
        <v>94</v>
      </c>
      <c r="C128" s="3">
        <v>0</v>
      </c>
      <c r="D128" s="3">
        <v>0</v>
      </c>
      <c r="E128" s="3">
        <f t="shared" si="4"/>
        <v>0</v>
      </c>
      <c r="F128" s="31"/>
      <c r="G128" s="32"/>
      <c r="H128" s="32"/>
      <c r="I128" s="33"/>
    </row>
    <row r="129" spans="1:9" ht="21" customHeight="1">
      <c r="A129" s="49" t="s">
        <v>95</v>
      </c>
      <c r="B129" s="59"/>
      <c r="C129" s="1">
        <f>SUM(C130)</f>
        <v>0</v>
      </c>
      <c r="D129" s="1">
        <f>SUM(D130)</f>
        <v>0</v>
      </c>
      <c r="E129" s="2">
        <f t="shared" si="4"/>
        <v>0</v>
      </c>
      <c r="F129" s="44"/>
      <c r="G129" s="45"/>
      <c r="H129" s="45"/>
      <c r="I129" s="46"/>
    </row>
    <row r="130" spans="1:9" ht="21" customHeight="1">
      <c r="A130" s="34" t="s">
        <v>96</v>
      </c>
      <c r="B130" s="35"/>
      <c r="C130" s="3">
        <f>SUM(C131)</f>
        <v>0</v>
      </c>
      <c r="D130" s="3">
        <f>SUM(D131)</f>
        <v>0</v>
      </c>
      <c r="E130" s="3">
        <f t="shared" si="4"/>
        <v>0</v>
      </c>
      <c r="F130" s="31"/>
      <c r="G130" s="32"/>
      <c r="H130" s="32"/>
      <c r="I130" s="33"/>
    </row>
    <row r="131" spans="1:9" ht="21" customHeight="1">
      <c r="A131" s="34"/>
      <c r="B131" s="35" t="s">
        <v>97</v>
      </c>
      <c r="C131" s="3">
        <v>0</v>
      </c>
      <c r="D131" s="3">
        <v>0</v>
      </c>
      <c r="E131" s="3">
        <f t="shared" si="4"/>
        <v>0</v>
      </c>
      <c r="F131" s="31" t="s">
        <v>7</v>
      </c>
      <c r="G131" s="32"/>
      <c r="H131" s="32"/>
      <c r="I131" s="33"/>
    </row>
    <row r="132" spans="1:9" ht="21" customHeight="1">
      <c r="A132" s="28" t="s">
        <v>98</v>
      </c>
      <c r="B132" s="29"/>
      <c r="C132" s="30">
        <f>SUM(C133+C136)</f>
        <v>0</v>
      </c>
      <c r="D132" s="30">
        <f>SUM(D133+D136)</f>
        <v>0</v>
      </c>
      <c r="E132" s="30">
        <f t="shared" si="4"/>
        <v>0</v>
      </c>
      <c r="F132" s="31"/>
      <c r="G132" s="32"/>
      <c r="H132" s="32"/>
      <c r="I132" s="33"/>
    </row>
    <row r="133" spans="1:9" ht="21" customHeight="1">
      <c r="A133" s="34" t="s">
        <v>99</v>
      </c>
      <c r="B133" s="35"/>
      <c r="C133" s="3">
        <f>SUM(C134:C135)</f>
        <v>0</v>
      </c>
      <c r="D133" s="3">
        <f>SUM(D134:D135)</f>
        <v>0</v>
      </c>
      <c r="E133" s="3">
        <f t="shared" si="4"/>
        <v>0</v>
      </c>
      <c r="F133" s="31"/>
      <c r="G133" s="32"/>
      <c r="H133" s="32"/>
      <c r="I133" s="33"/>
    </row>
    <row r="134" spans="1:9" ht="21" customHeight="1">
      <c r="A134" s="36"/>
      <c r="B134" s="35" t="s">
        <v>100</v>
      </c>
      <c r="C134" s="3">
        <v>0</v>
      </c>
      <c r="D134" s="3">
        <v>0</v>
      </c>
      <c r="E134" s="3">
        <f t="shared" si="4"/>
        <v>0</v>
      </c>
      <c r="F134" s="31" t="s">
        <v>7</v>
      </c>
      <c r="G134" s="32"/>
      <c r="H134" s="32"/>
      <c r="I134" s="33" t="s">
        <v>7</v>
      </c>
    </row>
    <row r="135" spans="1:9" ht="21" customHeight="1">
      <c r="A135" s="47"/>
      <c r="B135" s="35" t="s">
        <v>101</v>
      </c>
      <c r="C135" s="3">
        <v>0</v>
      </c>
      <c r="D135" s="3">
        <v>0</v>
      </c>
      <c r="E135" s="3">
        <f t="shared" si="4"/>
        <v>0</v>
      </c>
      <c r="F135" s="31"/>
      <c r="G135" s="32"/>
      <c r="H135" s="32"/>
      <c r="I135" s="33"/>
    </row>
    <row r="136" spans="1:9" ht="21" customHeight="1">
      <c r="A136" s="47" t="s">
        <v>102</v>
      </c>
      <c r="B136" s="43"/>
      <c r="C136" s="2">
        <f>SUM(C137:C139)</f>
        <v>0</v>
      </c>
      <c r="D136" s="2">
        <f>SUM(D137:D139)</f>
        <v>0</v>
      </c>
      <c r="E136" s="1">
        <f t="shared" si="4"/>
        <v>0</v>
      </c>
      <c r="F136" s="44"/>
      <c r="G136" s="45"/>
      <c r="H136" s="45"/>
      <c r="I136" s="46"/>
    </row>
    <row r="137" spans="1:9" ht="21" customHeight="1">
      <c r="A137" s="36"/>
      <c r="B137" s="35" t="s">
        <v>103</v>
      </c>
      <c r="C137" s="2">
        <v>0</v>
      </c>
      <c r="D137" s="2">
        <v>0</v>
      </c>
      <c r="E137" s="30">
        <f t="shared" si="4"/>
        <v>0</v>
      </c>
      <c r="F137" s="31"/>
      <c r="G137" s="32"/>
      <c r="H137" s="32"/>
      <c r="I137" s="33"/>
    </row>
    <row r="138" spans="1:9" ht="21" customHeight="1">
      <c r="A138" s="48"/>
      <c r="B138" s="35" t="s">
        <v>104</v>
      </c>
      <c r="C138" s="3">
        <v>0</v>
      </c>
      <c r="D138" s="3">
        <v>0</v>
      </c>
      <c r="E138" s="3">
        <f t="shared" si="4"/>
        <v>0</v>
      </c>
      <c r="F138" s="31" t="s">
        <v>7</v>
      </c>
      <c r="G138" s="32"/>
      <c r="H138" s="32"/>
      <c r="I138" s="33" t="s">
        <v>7</v>
      </c>
    </row>
    <row r="139" spans="1:9" ht="21" customHeight="1">
      <c r="A139" s="48"/>
      <c r="B139" s="80" t="s">
        <v>105</v>
      </c>
      <c r="C139" s="95">
        <v>0</v>
      </c>
      <c r="D139" s="95">
        <v>0</v>
      </c>
      <c r="E139" s="95">
        <f t="shared" si="4"/>
        <v>0</v>
      </c>
      <c r="F139" s="96" t="s">
        <v>7</v>
      </c>
      <c r="G139" s="81"/>
      <c r="H139" s="81"/>
      <c r="I139" s="82"/>
    </row>
    <row r="140" spans="1:9" ht="21" customHeight="1">
      <c r="A140" s="83" t="s">
        <v>106</v>
      </c>
      <c r="B140" s="84"/>
      <c r="C140" s="85">
        <f>SUM(C54-C60-C69-C101-C106-C111-C114-C121-C129-C132)</f>
        <v>0</v>
      </c>
      <c r="D140" s="85">
        <f>SUM(D54-D60-D69-D101-D106-D111-D114-D121-D129-D132)</f>
        <v>0</v>
      </c>
      <c r="E140" s="85">
        <f t="shared" si="4"/>
        <v>0</v>
      </c>
      <c r="F140" s="86"/>
      <c r="G140" s="87"/>
      <c r="H140" s="87"/>
      <c r="I140" s="88"/>
    </row>
    <row r="141" spans="1:9" ht="21" customHeight="1">
      <c r="A141" s="100" t="s">
        <v>107</v>
      </c>
      <c r="B141" s="101"/>
      <c r="C141" s="54">
        <f>SUM(C142:C143)</f>
        <v>0</v>
      </c>
      <c r="D141" s="54">
        <f>SUM(D142:D143)</f>
        <v>0</v>
      </c>
      <c r="E141" s="54">
        <f t="shared" si="4"/>
        <v>0</v>
      </c>
      <c r="F141" s="40"/>
      <c r="G141" s="41"/>
      <c r="H141" s="41"/>
      <c r="I141" s="42"/>
    </row>
    <row r="142" spans="1:9" ht="21" customHeight="1">
      <c r="A142" s="48"/>
      <c r="B142" s="43" t="s">
        <v>108</v>
      </c>
      <c r="C142" s="2">
        <v>0</v>
      </c>
      <c r="D142" s="2">
        <v>0</v>
      </c>
      <c r="E142" s="2">
        <f t="shared" si="4"/>
        <v>0</v>
      </c>
      <c r="F142" s="44"/>
      <c r="G142" s="45"/>
      <c r="H142" s="45"/>
      <c r="I142" s="46"/>
    </row>
    <row r="143" spans="1:9" ht="21" customHeight="1">
      <c r="A143" s="47"/>
      <c r="B143" s="35" t="s">
        <v>109</v>
      </c>
      <c r="C143" s="3">
        <v>0</v>
      </c>
      <c r="D143" s="3">
        <v>0</v>
      </c>
      <c r="E143" s="3">
        <f t="shared" si="4"/>
        <v>0</v>
      </c>
      <c r="F143" s="31"/>
      <c r="G143" s="32"/>
      <c r="H143" s="32"/>
      <c r="I143" s="33"/>
    </row>
    <row r="144" spans="1:9" ht="19.5" customHeight="1">
      <c r="A144" s="28" t="s">
        <v>110</v>
      </c>
      <c r="B144" s="29"/>
      <c r="C144" s="30">
        <f>SUM(C145:C147)</f>
        <v>0</v>
      </c>
      <c r="D144" s="30">
        <f>SUM(D145:D147)</f>
        <v>0</v>
      </c>
      <c r="E144" s="30">
        <f t="shared" si="4"/>
        <v>0</v>
      </c>
      <c r="F144" s="31"/>
      <c r="G144" s="32"/>
      <c r="H144" s="32"/>
      <c r="I144" s="33"/>
    </row>
    <row r="145" spans="1:9" ht="19.5" customHeight="1">
      <c r="A145" s="36"/>
      <c r="B145" s="35" t="s">
        <v>111</v>
      </c>
      <c r="C145" s="3">
        <v>0</v>
      </c>
      <c r="D145" s="3">
        <v>0</v>
      </c>
      <c r="E145" s="3">
        <f t="shared" si="4"/>
        <v>0</v>
      </c>
      <c r="F145" s="31"/>
      <c r="G145" s="32"/>
      <c r="H145" s="32"/>
      <c r="I145" s="33"/>
    </row>
    <row r="146" spans="1:9" ht="19.5" customHeight="1">
      <c r="A146" s="48"/>
      <c r="B146" s="35" t="s">
        <v>112</v>
      </c>
      <c r="C146" s="3">
        <v>0</v>
      </c>
      <c r="D146" s="3">
        <v>0</v>
      </c>
      <c r="E146" s="3">
        <f t="shared" si="4"/>
        <v>0</v>
      </c>
      <c r="F146" s="31"/>
      <c r="G146" s="32"/>
      <c r="H146" s="32"/>
      <c r="I146" s="33"/>
    </row>
    <row r="147" spans="1:9" ht="19.5" customHeight="1">
      <c r="A147" s="47"/>
      <c r="B147" s="35" t="s">
        <v>113</v>
      </c>
      <c r="C147" s="3">
        <v>0</v>
      </c>
      <c r="D147" s="3">
        <v>0</v>
      </c>
      <c r="E147" s="3">
        <f t="shared" si="4"/>
        <v>0</v>
      </c>
      <c r="F147" s="31"/>
      <c r="G147" s="32"/>
      <c r="H147" s="32"/>
      <c r="I147" s="33"/>
    </row>
    <row r="148" spans="1:9" ht="19.5" customHeight="1">
      <c r="A148" s="52" t="s">
        <v>114</v>
      </c>
      <c r="B148" s="53"/>
      <c r="C148" s="54">
        <f>SUM(C60+C69+C101+C106+C111+C114+C121+C129+C132+C140)</f>
        <v>0</v>
      </c>
      <c r="D148" s="54">
        <f>SUM(D60+D69+D101+D106+D111+D114+D121+D129+D132+D140)</f>
        <v>0</v>
      </c>
      <c r="E148" s="54">
        <f t="shared" si="4"/>
        <v>0</v>
      </c>
      <c r="F148" s="40"/>
      <c r="G148" s="41"/>
      <c r="H148" s="41"/>
      <c r="I148" s="42"/>
    </row>
    <row r="150" spans="3:5" ht="13.5">
      <c r="C150" s="79"/>
      <c r="D150" s="79"/>
      <c r="E150" s="79"/>
    </row>
    <row r="155" spans="3:4" ht="13.5">
      <c r="C155" s="79"/>
      <c r="D155" s="79"/>
    </row>
    <row r="156" spans="3:4" ht="13.5">
      <c r="C156" s="79"/>
      <c r="D156" s="79"/>
    </row>
  </sheetData>
  <sheetProtection/>
  <mergeCells count="11">
    <mergeCell ref="F21:I21"/>
    <mergeCell ref="A2:I2"/>
    <mergeCell ref="C58:C59"/>
    <mergeCell ref="D58:D59"/>
    <mergeCell ref="E58:E59"/>
    <mergeCell ref="F58:I59"/>
    <mergeCell ref="A1:I1"/>
    <mergeCell ref="C5:C6"/>
    <mergeCell ref="D5:D6"/>
    <mergeCell ref="E5:E6"/>
    <mergeCell ref="F5:I6"/>
  </mergeCells>
  <printOptions/>
  <pageMargins left="0.35433070866141736" right="0.2755905511811024" top="0.6692913385826772" bottom="0.5511811023622047" header="0.4330708661417323" footer="0.15748031496062992"/>
  <pageSetup fitToHeight="999" fitToWidth="1" horizontalDpi="600" verticalDpi="600" orientation="landscape" paperSize="9" r:id="rId1"/>
  <rowBreaks count="1" manualBreakCount="1">
    <brk id="2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58"/>
  <sheetViews>
    <sheetView showGridLines="0" view="pageBreakPreview" zoomScaleNormal="80" zoomScaleSheetLayoutView="100" workbookViewId="0" topLeftCell="A1">
      <pane xSplit="2" ySplit="6" topLeftCell="C1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4" sqref="C104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5" customWidth="1"/>
    <col min="6" max="6" width="12.99609375" style="5" customWidth="1"/>
    <col min="7" max="7" width="11.77734375" style="5" customWidth="1"/>
    <col min="8" max="8" width="7.10546875" style="5" customWidth="1"/>
    <col min="9" max="9" width="13.88671875" style="5" customWidth="1"/>
    <col min="10" max="10" width="12.21484375" style="5" bestFit="1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1.75" customHeight="1">
      <c r="A1" s="412" t="s">
        <v>482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5.75" customHeight="1">
      <c r="A2" s="403" t="s">
        <v>483</v>
      </c>
      <c r="B2" s="403"/>
      <c r="C2" s="403"/>
      <c r="D2" s="403"/>
      <c r="E2" s="403"/>
      <c r="F2" s="403"/>
      <c r="G2" s="403"/>
      <c r="H2" s="403"/>
      <c r="I2" s="403"/>
    </row>
    <row r="3" spans="1:5" ht="15" customHeight="1">
      <c r="A3" s="6" t="s">
        <v>420</v>
      </c>
      <c r="B3" s="7"/>
      <c r="C3" s="7"/>
      <c r="D3" s="7"/>
      <c r="E3" s="7"/>
    </row>
    <row r="4" spans="1:9" ht="15.75" customHeight="1">
      <c r="A4" s="8" t="s">
        <v>292</v>
      </c>
      <c r="B4" s="7"/>
      <c r="C4" s="7"/>
      <c r="D4" s="7"/>
      <c r="E4" s="7"/>
      <c r="I4" s="120" t="s">
        <v>294</v>
      </c>
    </row>
    <row r="5" spans="1:9" ht="19.5" customHeight="1">
      <c r="A5" s="9" t="s">
        <v>135</v>
      </c>
      <c r="B5" s="10" t="s">
        <v>136</v>
      </c>
      <c r="C5" s="404" t="s">
        <v>153</v>
      </c>
      <c r="D5" s="404" t="s">
        <v>154</v>
      </c>
      <c r="E5" s="404" t="s">
        <v>0</v>
      </c>
      <c r="F5" s="413" t="s">
        <v>1</v>
      </c>
      <c r="G5" s="413"/>
      <c r="H5" s="413"/>
      <c r="I5" s="414"/>
    </row>
    <row r="6" spans="1:9" ht="19.5" customHeight="1">
      <c r="A6" s="11" t="s">
        <v>2</v>
      </c>
      <c r="B6" s="12" t="s">
        <v>3</v>
      </c>
      <c r="C6" s="405"/>
      <c r="D6" s="405"/>
      <c r="E6" s="405"/>
      <c r="F6" s="415"/>
      <c r="G6" s="415"/>
      <c r="H6" s="415"/>
      <c r="I6" s="416"/>
    </row>
    <row r="7" spans="1:9" ht="19.5" customHeight="1">
      <c r="A7" s="13" t="s">
        <v>148</v>
      </c>
      <c r="B7" s="18"/>
      <c r="C7" s="1">
        <f>SUM(C10)+C8</f>
        <v>0</v>
      </c>
      <c r="D7" s="1">
        <v>0</v>
      </c>
      <c r="E7" s="1">
        <f>C7-D7</f>
        <v>0</v>
      </c>
      <c r="F7" s="19"/>
      <c r="G7" s="20"/>
      <c r="H7" s="20"/>
      <c r="I7" s="21"/>
    </row>
    <row r="8" spans="1:9" ht="19.5" customHeight="1">
      <c r="A8" s="22" t="s">
        <v>149</v>
      </c>
      <c r="B8" s="18"/>
      <c r="C8" s="2">
        <f>SUM(C9)</f>
        <v>0</v>
      </c>
      <c r="D8" s="2">
        <v>0</v>
      </c>
      <c r="E8" s="2">
        <f>C8-D8</f>
        <v>0</v>
      </c>
      <c r="F8" s="19"/>
      <c r="G8" s="20"/>
      <c r="H8" s="20"/>
      <c r="I8" s="21"/>
    </row>
    <row r="9" spans="1:9" ht="19.5" customHeight="1">
      <c r="A9" s="13"/>
      <c r="B9" s="23" t="s">
        <v>247</v>
      </c>
      <c r="C9" s="2">
        <v>0</v>
      </c>
      <c r="D9" s="2">
        <v>0</v>
      </c>
      <c r="E9" s="2">
        <f>C9-D9</f>
        <v>0</v>
      </c>
      <c r="F9" s="423"/>
      <c r="G9" s="424"/>
      <c r="H9" s="424"/>
      <c r="I9" s="425"/>
    </row>
    <row r="10" spans="1:9" ht="19.5" customHeight="1">
      <c r="A10" s="24" t="s">
        <v>137</v>
      </c>
      <c r="B10" s="25"/>
      <c r="C10" s="3">
        <f>SUM(C11:C12)</f>
        <v>0</v>
      </c>
      <c r="D10" s="3">
        <v>0</v>
      </c>
      <c r="E10" s="3">
        <f aca="true" t="shared" si="0" ref="E10:E54">C10-D10</f>
        <v>0</v>
      </c>
      <c r="F10" s="19"/>
      <c r="G10" s="20"/>
      <c r="H10" s="20"/>
      <c r="I10" s="21"/>
    </row>
    <row r="11" spans="1:9" ht="19.5" customHeight="1">
      <c r="A11" s="26"/>
      <c r="B11" s="17" t="s">
        <v>138</v>
      </c>
      <c r="C11" s="3">
        <v>0</v>
      </c>
      <c r="D11" s="3">
        <v>0</v>
      </c>
      <c r="E11" s="3">
        <f t="shared" si="0"/>
        <v>0</v>
      </c>
      <c r="F11" s="19"/>
      <c r="G11" s="20"/>
      <c r="H11" s="20"/>
      <c r="I11" s="21"/>
    </row>
    <row r="12" spans="1:9" ht="19.5" customHeight="1">
      <c r="A12" s="27"/>
      <c r="B12" s="17" t="s">
        <v>139</v>
      </c>
      <c r="C12" s="3">
        <v>0</v>
      </c>
      <c r="D12" s="3">
        <v>0</v>
      </c>
      <c r="E12" s="3">
        <f t="shared" si="0"/>
        <v>0</v>
      </c>
      <c r="F12" s="19" t="s">
        <v>150</v>
      </c>
      <c r="G12" s="20"/>
      <c r="H12" s="20"/>
      <c r="I12" s="21" t="s">
        <v>150</v>
      </c>
    </row>
    <row r="13" spans="1:9" ht="18.75" customHeight="1">
      <c r="A13" s="28" t="s">
        <v>4</v>
      </c>
      <c r="B13" s="29"/>
      <c r="C13" s="30">
        <f>C14+C16+C18</f>
        <v>250000</v>
      </c>
      <c r="D13" s="30">
        <f>D14+D16+D18</f>
        <v>250000</v>
      </c>
      <c r="E13" s="30">
        <f t="shared" si="0"/>
        <v>0</v>
      </c>
      <c r="F13" s="31"/>
      <c r="G13" s="32"/>
      <c r="H13" s="32"/>
      <c r="I13" s="33"/>
    </row>
    <row r="14" spans="1:9" ht="18.75" customHeight="1">
      <c r="A14" s="34" t="s">
        <v>5</v>
      </c>
      <c r="B14" s="35"/>
      <c r="C14" s="3">
        <f>SUM(C15)</f>
        <v>100000</v>
      </c>
      <c r="D14" s="3">
        <f>SUM(D15)</f>
        <v>100000</v>
      </c>
      <c r="E14" s="3">
        <f t="shared" si="0"/>
        <v>0</v>
      </c>
      <c r="F14" s="31"/>
      <c r="G14" s="32"/>
      <c r="H14" s="32"/>
      <c r="I14" s="33"/>
    </row>
    <row r="15" spans="1:9" ht="18.75" customHeight="1">
      <c r="A15" s="34"/>
      <c r="B15" s="35" t="s">
        <v>6</v>
      </c>
      <c r="C15" s="3">
        <v>100000</v>
      </c>
      <c r="D15" s="3">
        <v>100000</v>
      </c>
      <c r="E15" s="3">
        <f t="shared" si="0"/>
        <v>0</v>
      </c>
      <c r="F15" s="31"/>
      <c r="G15" s="32"/>
      <c r="H15" s="32"/>
      <c r="I15" s="33"/>
    </row>
    <row r="16" spans="1:9" ht="18.75" customHeight="1">
      <c r="A16" s="34" t="s">
        <v>152</v>
      </c>
      <c r="B16" s="35"/>
      <c r="C16" s="3">
        <f>SUM(C17)</f>
        <v>150000</v>
      </c>
      <c r="D16" s="3">
        <f>SUM(D17)</f>
        <v>150000</v>
      </c>
      <c r="E16" s="3">
        <f t="shared" si="0"/>
        <v>0</v>
      </c>
      <c r="F16" s="31"/>
      <c r="G16" s="32"/>
      <c r="H16" s="32"/>
      <c r="I16" s="33"/>
    </row>
    <row r="17" spans="1:9" ht="18.75" customHeight="1">
      <c r="A17" s="115"/>
      <c r="B17" s="43" t="s">
        <v>8</v>
      </c>
      <c r="C17" s="2">
        <v>150000</v>
      </c>
      <c r="D17" s="2">
        <v>150000</v>
      </c>
      <c r="E17" s="2">
        <f t="shared" si="0"/>
        <v>0</v>
      </c>
      <c r="F17" s="420"/>
      <c r="G17" s="421"/>
      <c r="H17" s="421"/>
      <c r="I17" s="422"/>
    </row>
    <row r="18" spans="1:9" ht="18.75" customHeight="1">
      <c r="A18" s="34" t="s">
        <v>9</v>
      </c>
      <c r="B18" s="35"/>
      <c r="C18" s="3">
        <f>SUM(C19:C24)</f>
        <v>0</v>
      </c>
      <c r="D18" s="3">
        <v>0</v>
      </c>
      <c r="E18" s="3">
        <f t="shared" si="0"/>
        <v>0</v>
      </c>
      <c r="F18" s="31"/>
      <c r="G18" s="32"/>
      <c r="H18" s="32"/>
      <c r="I18" s="33"/>
    </row>
    <row r="19" spans="1:9" ht="18.75" customHeight="1">
      <c r="A19" s="36"/>
      <c r="B19" s="35" t="s">
        <v>10</v>
      </c>
      <c r="C19" s="3">
        <v>0</v>
      </c>
      <c r="D19" s="3">
        <v>0</v>
      </c>
      <c r="E19" s="3">
        <f t="shared" si="0"/>
        <v>0</v>
      </c>
      <c r="F19" s="31"/>
      <c r="G19" s="32"/>
      <c r="H19" s="32" t="s">
        <v>151</v>
      </c>
      <c r="I19" s="33" t="s">
        <v>151</v>
      </c>
    </row>
    <row r="20" spans="1:9" ht="18.75" customHeight="1">
      <c r="A20" s="48"/>
      <c r="B20" s="35" t="s">
        <v>157</v>
      </c>
      <c r="C20" s="3">
        <v>0</v>
      </c>
      <c r="D20" s="3">
        <v>0</v>
      </c>
      <c r="E20" s="3">
        <f t="shared" si="0"/>
        <v>0</v>
      </c>
      <c r="F20" s="31"/>
      <c r="G20" s="32"/>
      <c r="H20" s="32"/>
      <c r="I20" s="33"/>
    </row>
    <row r="21" spans="1:9" ht="18.75" customHeight="1">
      <c r="A21" s="48"/>
      <c r="B21" s="35" t="s">
        <v>140</v>
      </c>
      <c r="C21" s="3">
        <v>0</v>
      </c>
      <c r="D21" s="3">
        <v>0</v>
      </c>
      <c r="E21" s="3">
        <f t="shared" si="0"/>
        <v>0</v>
      </c>
      <c r="F21" s="31"/>
      <c r="G21" s="32"/>
      <c r="H21" s="32"/>
      <c r="I21" s="33"/>
    </row>
    <row r="22" spans="1:9" ht="19.5" customHeight="1">
      <c r="A22" s="89"/>
      <c r="B22" s="35" t="s">
        <v>158</v>
      </c>
      <c r="C22" s="91">
        <v>0</v>
      </c>
      <c r="D22" s="91">
        <v>0</v>
      </c>
      <c r="E22" s="1">
        <f>C22-D22</f>
        <v>0</v>
      </c>
      <c r="F22" s="429"/>
      <c r="G22" s="430"/>
      <c r="H22" s="430"/>
      <c r="I22" s="431"/>
    </row>
    <row r="23" spans="1:9" ht="19.5" customHeight="1">
      <c r="A23" s="90"/>
      <c r="B23" s="35" t="s">
        <v>159</v>
      </c>
      <c r="C23" s="73">
        <v>0</v>
      </c>
      <c r="D23" s="73">
        <v>0</v>
      </c>
      <c r="E23" s="3">
        <f>C23-D23</f>
        <v>0</v>
      </c>
      <c r="F23" s="429"/>
      <c r="G23" s="430"/>
      <c r="H23" s="430"/>
      <c r="I23" s="431"/>
    </row>
    <row r="24" spans="1:9" ht="19.5" customHeight="1">
      <c r="A24" s="27"/>
      <c r="B24" s="35" t="s">
        <v>160</v>
      </c>
      <c r="C24" s="73">
        <v>0</v>
      </c>
      <c r="D24" s="73">
        <v>0</v>
      </c>
      <c r="E24" s="3">
        <f>C24-D24</f>
        <v>0</v>
      </c>
      <c r="F24" s="77"/>
      <c r="G24" s="75"/>
      <c r="H24" s="75"/>
      <c r="I24" s="76"/>
    </row>
    <row r="25" spans="1:9" ht="18.75" customHeight="1">
      <c r="A25" s="49" t="s">
        <v>11</v>
      </c>
      <c r="B25" s="43"/>
      <c r="C25" s="1">
        <f>SUM(C26+C29)</f>
        <v>0</v>
      </c>
      <c r="D25" s="1">
        <v>0</v>
      </c>
      <c r="E25" s="1">
        <f t="shared" si="0"/>
        <v>0</v>
      </c>
      <c r="F25" s="44"/>
      <c r="G25" s="45"/>
      <c r="H25" s="45"/>
      <c r="I25" s="46"/>
    </row>
    <row r="26" spans="1:9" ht="18.75" customHeight="1">
      <c r="A26" s="34" t="s">
        <v>12</v>
      </c>
      <c r="B26" s="35"/>
      <c r="C26" s="3">
        <f>SUM(C27:C28)</f>
        <v>0</v>
      </c>
      <c r="D26" s="3">
        <v>0</v>
      </c>
      <c r="E26" s="3">
        <f t="shared" si="0"/>
        <v>0</v>
      </c>
      <c r="F26" s="31"/>
      <c r="G26" s="32"/>
      <c r="H26" s="32"/>
      <c r="I26" s="33"/>
    </row>
    <row r="27" spans="1:9" ht="18.75" customHeight="1">
      <c r="A27" s="67"/>
      <c r="B27" s="38" t="s">
        <v>13</v>
      </c>
      <c r="C27" s="39">
        <v>0</v>
      </c>
      <c r="D27" s="39">
        <v>0</v>
      </c>
      <c r="E27" s="39">
        <f t="shared" si="0"/>
        <v>0</v>
      </c>
      <c r="F27" s="40"/>
      <c r="G27" s="41"/>
      <c r="H27" s="41"/>
      <c r="I27" s="42"/>
    </row>
    <row r="28" spans="1:9" ht="18.75" customHeight="1">
      <c r="A28" s="47"/>
      <c r="B28" s="43" t="s">
        <v>14</v>
      </c>
      <c r="C28" s="2">
        <v>0</v>
      </c>
      <c r="D28" s="2">
        <v>0</v>
      </c>
      <c r="E28" s="2">
        <f t="shared" si="0"/>
        <v>0</v>
      </c>
      <c r="F28" s="44" t="s">
        <v>7</v>
      </c>
      <c r="G28" s="45"/>
      <c r="H28" s="45"/>
      <c r="I28" s="46"/>
    </row>
    <row r="29" spans="1:9" ht="19.5" customHeight="1">
      <c r="A29" s="34" t="s">
        <v>15</v>
      </c>
      <c r="B29" s="35"/>
      <c r="C29" s="3">
        <f>SUM(C30:C32)</f>
        <v>0</v>
      </c>
      <c r="D29" s="3">
        <v>0</v>
      </c>
      <c r="E29" s="3">
        <f t="shared" si="0"/>
        <v>0</v>
      </c>
      <c r="F29" s="31"/>
      <c r="G29" s="32"/>
      <c r="H29" s="32"/>
      <c r="I29" s="33"/>
    </row>
    <row r="30" spans="1:9" ht="19.5" customHeight="1">
      <c r="A30" s="36"/>
      <c r="B30" s="35" t="s">
        <v>16</v>
      </c>
      <c r="C30" s="3">
        <v>0</v>
      </c>
      <c r="D30" s="3">
        <v>0</v>
      </c>
      <c r="E30" s="3">
        <f t="shared" si="0"/>
        <v>0</v>
      </c>
      <c r="F30" s="31"/>
      <c r="G30" s="32"/>
      <c r="H30" s="32"/>
      <c r="I30" s="33"/>
    </row>
    <row r="31" spans="1:9" ht="19.5" customHeight="1">
      <c r="A31" s="48"/>
      <c r="B31" s="35" t="s">
        <v>17</v>
      </c>
      <c r="C31" s="3">
        <v>0</v>
      </c>
      <c r="D31" s="3">
        <v>0</v>
      </c>
      <c r="E31" s="3">
        <f t="shared" si="0"/>
        <v>0</v>
      </c>
      <c r="F31" s="31"/>
      <c r="G31" s="32"/>
      <c r="H31" s="32"/>
      <c r="I31" s="33"/>
    </row>
    <row r="32" spans="1:9" ht="19.5" customHeight="1">
      <c r="A32" s="47"/>
      <c r="B32" s="35" t="s">
        <v>18</v>
      </c>
      <c r="C32" s="3">
        <v>0</v>
      </c>
      <c r="D32" s="3">
        <v>0</v>
      </c>
      <c r="E32" s="3">
        <f t="shared" si="0"/>
        <v>0</v>
      </c>
      <c r="F32" s="50"/>
      <c r="G32" s="32"/>
      <c r="H32" s="32"/>
      <c r="I32" s="51"/>
    </row>
    <row r="33" spans="1:9" ht="19.5" customHeight="1">
      <c r="A33" s="28" t="s">
        <v>19</v>
      </c>
      <c r="B33" s="29"/>
      <c r="C33" s="30">
        <f>SUM(C34)</f>
        <v>5492513870</v>
      </c>
      <c r="D33" s="30">
        <v>0</v>
      </c>
      <c r="E33" s="30">
        <f t="shared" si="0"/>
        <v>5492513870</v>
      </c>
      <c r="F33" s="31"/>
      <c r="G33" s="32"/>
      <c r="H33" s="32"/>
      <c r="I33" s="33"/>
    </row>
    <row r="34" spans="1:9" ht="19.5" customHeight="1">
      <c r="A34" s="34" t="s">
        <v>20</v>
      </c>
      <c r="B34" s="35"/>
      <c r="C34" s="3">
        <f>SUM(C35:C39)</f>
        <v>5492513870</v>
      </c>
      <c r="D34" s="3">
        <v>0</v>
      </c>
      <c r="E34" s="3">
        <f t="shared" si="0"/>
        <v>5492513870</v>
      </c>
      <c r="F34" s="31"/>
      <c r="G34" s="32"/>
      <c r="H34" s="32"/>
      <c r="I34" s="33"/>
    </row>
    <row r="35" spans="1:9" ht="19.5" customHeight="1">
      <c r="A35" s="36"/>
      <c r="B35" s="35" t="s">
        <v>21</v>
      </c>
      <c r="C35" s="3">
        <v>3641516650</v>
      </c>
      <c r="D35" s="3">
        <v>0</v>
      </c>
      <c r="E35" s="3">
        <f t="shared" si="0"/>
        <v>3641516650</v>
      </c>
      <c r="F35" s="355"/>
      <c r="G35" s="32"/>
      <c r="H35" s="32"/>
      <c r="I35" s="33"/>
    </row>
    <row r="36" spans="1:9" ht="19.5" customHeight="1">
      <c r="A36" s="48"/>
      <c r="B36" s="35" t="s">
        <v>22</v>
      </c>
      <c r="C36" s="3">
        <v>1850997220</v>
      </c>
      <c r="D36" s="3">
        <v>0</v>
      </c>
      <c r="E36" s="3">
        <f t="shared" si="0"/>
        <v>1850997220</v>
      </c>
      <c r="F36" s="31"/>
      <c r="G36" s="32"/>
      <c r="H36" s="32"/>
      <c r="I36" s="33"/>
    </row>
    <row r="37" spans="1:9" ht="19.5" customHeight="1">
      <c r="A37" s="48"/>
      <c r="B37" s="35" t="s">
        <v>23</v>
      </c>
      <c r="C37" s="3">
        <v>0</v>
      </c>
      <c r="D37" s="3">
        <v>0</v>
      </c>
      <c r="E37" s="3">
        <f t="shared" si="0"/>
        <v>0</v>
      </c>
      <c r="F37" s="31"/>
      <c r="G37" s="32"/>
      <c r="H37" s="32"/>
      <c r="I37" s="33"/>
    </row>
    <row r="38" spans="1:9" ht="19.5" customHeight="1">
      <c r="A38" s="48"/>
      <c r="B38" s="43" t="s">
        <v>24</v>
      </c>
      <c r="C38" s="2">
        <v>0</v>
      </c>
      <c r="D38" s="2">
        <v>0</v>
      </c>
      <c r="E38" s="2">
        <f t="shared" si="0"/>
        <v>0</v>
      </c>
      <c r="F38" s="44"/>
      <c r="G38" s="45"/>
      <c r="H38" s="45"/>
      <c r="I38" s="46"/>
    </row>
    <row r="39" spans="1:9" ht="19.5" customHeight="1">
      <c r="A39" s="47"/>
      <c r="B39" s="35" t="s">
        <v>25</v>
      </c>
      <c r="C39" s="3">
        <v>0</v>
      </c>
      <c r="D39" s="3">
        <v>0</v>
      </c>
      <c r="E39" s="3">
        <f t="shared" si="0"/>
        <v>0</v>
      </c>
      <c r="F39" s="31"/>
      <c r="G39" s="32"/>
      <c r="H39" s="32"/>
      <c r="I39" s="33"/>
    </row>
    <row r="40" spans="1:9" ht="19.5" customHeight="1">
      <c r="A40" s="49" t="s">
        <v>26</v>
      </c>
      <c r="B40" s="43"/>
      <c r="C40" s="1">
        <f>SUM(C41)</f>
        <v>0</v>
      </c>
      <c r="D40" s="1">
        <v>0</v>
      </c>
      <c r="E40" s="1">
        <f t="shared" si="0"/>
        <v>0</v>
      </c>
      <c r="F40" s="44"/>
      <c r="G40" s="45"/>
      <c r="H40" s="45"/>
      <c r="I40" s="46"/>
    </row>
    <row r="41" spans="1:9" ht="19.5" customHeight="1">
      <c r="A41" s="34" t="s">
        <v>27</v>
      </c>
      <c r="B41" s="35"/>
      <c r="C41" s="3">
        <f>SUM(C42)</f>
        <v>0</v>
      </c>
      <c r="D41" s="3">
        <v>0</v>
      </c>
      <c r="E41" s="3">
        <f t="shared" si="0"/>
        <v>0</v>
      </c>
      <c r="F41" s="31"/>
      <c r="G41" s="32"/>
      <c r="H41" s="32"/>
      <c r="I41" s="33"/>
    </row>
    <row r="42" spans="1:9" ht="19.5" customHeight="1">
      <c r="A42" s="36"/>
      <c r="B42" s="35" t="s">
        <v>28</v>
      </c>
      <c r="C42" s="3">
        <v>0</v>
      </c>
      <c r="D42" s="3">
        <v>0</v>
      </c>
      <c r="E42" s="3">
        <f t="shared" si="0"/>
        <v>0</v>
      </c>
      <c r="F42" s="31"/>
      <c r="G42" s="32"/>
      <c r="H42" s="32"/>
      <c r="I42" s="33"/>
    </row>
    <row r="43" spans="1:9" ht="21" customHeight="1">
      <c r="A43" s="28" t="s">
        <v>29</v>
      </c>
      <c r="B43" s="29"/>
      <c r="C43" s="30">
        <f>SUM(C44+C47)</f>
        <v>0</v>
      </c>
      <c r="D43" s="30">
        <v>0</v>
      </c>
      <c r="E43" s="30">
        <f t="shared" si="0"/>
        <v>0</v>
      </c>
      <c r="F43" s="31"/>
      <c r="G43" s="32"/>
      <c r="H43" s="32"/>
      <c r="I43" s="33"/>
    </row>
    <row r="44" spans="1:9" ht="21" customHeight="1">
      <c r="A44" s="34" t="s">
        <v>30</v>
      </c>
      <c r="B44" s="35"/>
      <c r="C44" s="3">
        <f>SUM(C45:C46)</f>
        <v>0</v>
      </c>
      <c r="D44" s="3">
        <v>0</v>
      </c>
      <c r="E44" s="3">
        <f t="shared" si="0"/>
        <v>0</v>
      </c>
      <c r="F44" s="31"/>
      <c r="G44" s="32"/>
      <c r="H44" s="32"/>
      <c r="I44" s="33"/>
    </row>
    <row r="45" spans="1:9" ht="21" customHeight="1">
      <c r="A45" s="36"/>
      <c r="B45" s="35" t="s">
        <v>31</v>
      </c>
      <c r="C45" s="3">
        <v>0</v>
      </c>
      <c r="D45" s="3">
        <v>0</v>
      </c>
      <c r="E45" s="3">
        <f t="shared" si="0"/>
        <v>0</v>
      </c>
      <c r="F45" s="31"/>
      <c r="G45" s="32"/>
      <c r="H45" s="32"/>
      <c r="I45" s="33"/>
    </row>
    <row r="46" spans="1:9" ht="21" customHeight="1">
      <c r="A46" s="47"/>
      <c r="B46" s="35" t="s">
        <v>32</v>
      </c>
      <c r="C46" s="3">
        <v>0</v>
      </c>
      <c r="D46" s="3">
        <v>0</v>
      </c>
      <c r="E46" s="3">
        <f t="shared" si="0"/>
        <v>0</v>
      </c>
      <c r="F46" s="31" t="s">
        <v>7</v>
      </c>
      <c r="G46" s="32"/>
      <c r="H46" s="32"/>
      <c r="I46" s="33"/>
    </row>
    <row r="47" spans="1:9" ht="21" customHeight="1">
      <c r="A47" s="34" t="s">
        <v>33</v>
      </c>
      <c r="B47" s="35"/>
      <c r="C47" s="30">
        <f>SUM(C48:C49)</f>
        <v>0</v>
      </c>
      <c r="D47" s="30">
        <v>0</v>
      </c>
      <c r="E47" s="30">
        <f t="shared" si="0"/>
        <v>0</v>
      </c>
      <c r="F47" s="31"/>
      <c r="G47" s="32"/>
      <c r="H47" s="32"/>
      <c r="I47" s="33"/>
    </row>
    <row r="48" spans="1:9" ht="21" customHeight="1">
      <c r="A48" s="36"/>
      <c r="B48" s="35" t="s">
        <v>34</v>
      </c>
      <c r="C48" s="3">
        <v>0</v>
      </c>
      <c r="D48" s="3">
        <v>0</v>
      </c>
      <c r="E48" s="3">
        <f t="shared" si="0"/>
        <v>0</v>
      </c>
      <c r="F48" s="31" t="s">
        <v>151</v>
      </c>
      <c r="G48" s="32"/>
      <c r="H48" s="32"/>
      <c r="I48" s="33" t="s">
        <v>151</v>
      </c>
    </row>
    <row r="49" spans="1:9" ht="21" customHeight="1">
      <c r="A49" s="37"/>
      <c r="B49" s="38" t="s">
        <v>35</v>
      </c>
      <c r="C49" s="39">
        <v>0</v>
      </c>
      <c r="D49" s="39">
        <v>0</v>
      </c>
      <c r="E49" s="39">
        <f t="shared" si="0"/>
        <v>0</v>
      </c>
      <c r="F49" s="40" t="s">
        <v>7</v>
      </c>
      <c r="G49" s="41"/>
      <c r="H49" s="41"/>
      <c r="I49" s="42"/>
    </row>
    <row r="50" spans="1:9" ht="21" customHeight="1">
      <c r="A50" s="49" t="s">
        <v>36</v>
      </c>
      <c r="B50" s="59"/>
      <c r="C50" s="1">
        <f>SUM(C51)</f>
        <v>150000000</v>
      </c>
      <c r="D50" s="1">
        <f>SUM(D51)</f>
        <v>150000000</v>
      </c>
      <c r="E50" s="1">
        <f t="shared" si="0"/>
        <v>0</v>
      </c>
      <c r="F50" s="44"/>
      <c r="G50" s="45"/>
      <c r="H50" s="45"/>
      <c r="I50" s="46"/>
    </row>
    <row r="51" spans="1:9" ht="21" customHeight="1">
      <c r="A51" s="34" t="s">
        <v>145</v>
      </c>
      <c r="B51" s="35"/>
      <c r="C51" s="3">
        <f>C52</f>
        <v>150000000</v>
      </c>
      <c r="D51" s="3">
        <f>+D52</f>
        <v>150000000</v>
      </c>
      <c r="E51" s="3">
        <f t="shared" si="0"/>
        <v>0</v>
      </c>
      <c r="F51" s="31"/>
      <c r="G51" s="32"/>
      <c r="H51" s="32"/>
      <c r="I51" s="33"/>
    </row>
    <row r="52" spans="1:11" ht="21" customHeight="1">
      <c r="A52" s="36"/>
      <c r="B52" s="60" t="s">
        <v>146</v>
      </c>
      <c r="C52" s="61">
        <v>150000000</v>
      </c>
      <c r="D52" s="61">
        <v>150000000</v>
      </c>
      <c r="E52" s="61">
        <f t="shared" si="0"/>
        <v>0</v>
      </c>
      <c r="F52" s="62" t="s">
        <v>457</v>
      </c>
      <c r="G52" s="63"/>
      <c r="H52" s="63"/>
      <c r="I52" s="64"/>
      <c r="J52" s="5" t="s">
        <v>445</v>
      </c>
      <c r="K52" s="69" t="s">
        <v>446</v>
      </c>
    </row>
    <row r="53" spans="1:11" ht="21" customHeight="1">
      <c r="A53" s="83" t="s">
        <v>37</v>
      </c>
      <c r="B53" s="93"/>
      <c r="C53" s="85">
        <v>5439747</v>
      </c>
      <c r="D53" s="85">
        <v>-128545794</v>
      </c>
      <c r="E53" s="94">
        <f t="shared" si="0"/>
        <v>133985541</v>
      </c>
      <c r="F53" s="97" t="s">
        <v>155</v>
      </c>
      <c r="G53" s="98">
        <f>C53</f>
        <v>5439747</v>
      </c>
      <c r="H53" s="87"/>
      <c r="I53" s="88"/>
      <c r="J53" s="69">
        <v>90556876</v>
      </c>
      <c r="K53" s="69">
        <v>90570106</v>
      </c>
    </row>
    <row r="54" spans="1:9" ht="21" customHeight="1">
      <c r="A54" s="52" t="s">
        <v>38</v>
      </c>
      <c r="B54" s="53"/>
      <c r="C54" s="54">
        <f>C7+C13+C25+C33+C40+C43+C50+C53</f>
        <v>5648203617</v>
      </c>
      <c r="D54" s="54">
        <f>D7+D13+D25+D33+D40+D43+D50+D53</f>
        <v>21704206</v>
      </c>
      <c r="E54" s="54">
        <f t="shared" si="0"/>
        <v>5626499411</v>
      </c>
      <c r="F54" s="40"/>
      <c r="G54" s="41"/>
      <c r="H54" s="41"/>
      <c r="I54" s="42"/>
    </row>
    <row r="55" spans="1:9" ht="19.5" customHeight="1">
      <c r="A55" s="55"/>
      <c r="B55" s="55"/>
      <c r="C55" s="56"/>
      <c r="D55" s="56"/>
      <c r="E55" s="56"/>
      <c r="F55" s="56"/>
      <c r="G55" s="56"/>
      <c r="H55" s="56"/>
      <c r="I55" s="56"/>
    </row>
    <row r="56" spans="1:5" ht="19.5" customHeight="1">
      <c r="A56" s="6" t="str">
        <f>A3</f>
        <v>◎ 을지학원수익사업(금산빌딩)</v>
      </c>
      <c r="B56" s="7"/>
      <c r="C56" s="7"/>
      <c r="D56" s="7"/>
      <c r="E56" s="7"/>
    </row>
    <row r="57" spans="1:9" ht="19.5" customHeight="1">
      <c r="A57" s="57" t="s">
        <v>147</v>
      </c>
      <c r="B57" s="57"/>
      <c r="C57" s="58"/>
      <c r="D57" s="58"/>
      <c r="E57" s="58"/>
      <c r="F57" s="58"/>
      <c r="G57" s="58"/>
      <c r="H57" s="58"/>
      <c r="I57" s="120" t="s">
        <v>300</v>
      </c>
    </row>
    <row r="58" spans="1:15" ht="19.5" customHeight="1">
      <c r="A58" s="9" t="s">
        <v>135</v>
      </c>
      <c r="B58" s="10" t="s">
        <v>136</v>
      </c>
      <c r="C58" s="404" t="str">
        <f>C5</f>
        <v>추경예산</v>
      </c>
      <c r="D58" s="406" t="str">
        <f>D5</f>
        <v>본 예산</v>
      </c>
      <c r="E58" s="404" t="s">
        <v>0</v>
      </c>
      <c r="F58" s="408" t="s">
        <v>1</v>
      </c>
      <c r="G58" s="408"/>
      <c r="H58" s="408"/>
      <c r="I58" s="409"/>
      <c r="K58" s="69">
        <v>24271900</v>
      </c>
      <c r="L58" s="69">
        <v>5521430</v>
      </c>
      <c r="M58" s="69">
        <f>N58-K58-L58</f>
        <v>44748880</v>
      </c>
      <c r="N58" s="69">
        <v>74542210</v>
      </c>
      <c r="O58" s="5">
        <v>3</v>
      </c>
    </row>
    <row r="59" spans="1:15" ht="19.5" customHeight="1">
      <c r="A59" s="11" t="s">
        <v>2</v>
      </c>
      <c r="B59" s="12" t="s">
        <v>3</v>
      </c>
      <c r="C59" s="405"/>
      <c r="D59" s="407"/>
      <c r="E59" s="405"/>
      <c r="F59" s="410"/>
      <c r="G59" s="410"/>
      <c r="H59" s="410"/>
      <c r="I59" s="411"/>
      <c r="K59" s="69">
        <v>23176900</v>
      </c>
      <c r="L59" s="69">
        <v>5303480</v>
      </c>
      <c r="M59" s="69">
        <f aca="true" t="shared" si="1" ref="M59:M67">N59-K59-L59</f>
        <v>43503440</v>
      </c>
      <c r="N59" s="69">
        <v>71983820</v>
      </c>
      <c r="O59" s="5">
        <v>4</v>
      </c>
    </row>
    <row r="60" spans="1:15" ht="18.75" customHeight="1">
      <c r="A60" s="49" t="s">
        <v>161</v>
      </c>
      <c r="B60" s="59"/>
      <c r="C60" s="1">
        <f>SUM(C61)</f>
        <v>135500000</v>
      </c>
      <c r="D60" s="1">
        <f>SUM(D61)</f>
        <v>134000000</v>
      </c>
      <c r="E60" s="1">
        <f>C60-D60</f>
        <v>1500000</v>
      </c>
      <c r="F60" s="44"/>
      <c r="G60" s="45"/>
      <c r="H60" s="45"/>
      <c r="I60" s="46"/>
      <c r="K60" s="69">
        <v>23176900</v>
      </c>
      <c r="L60" s="69">
        <v>5450250</v>
      </c>
      <c r="M60" s="69">
        <f t="shared" si="1"/>
        <v>39205000</v>
      </c>
      <c r="N60" s="69">
        <v>67832150</v>
      </c>
      <c r="O60" s="5">
        <v>5</v>
      </c>
    </row>
    <row r="61" spans="1:15" ht="18.75" customHeight="1">
      <c r="A61" s="34" t="s">
        <v>162</v>
      </c>
      <c r="B61" s="35"/>
      <c r="C61" s="3">
        <f>SUM(C62:C68)</f>
        <v>135500000</v>
      </c>
      <c r="D61" s="3">
        <f>SUM(D62:D68)</f>
        <v>134000000</v>
      </c>
      <c r="E61" s="3">
        <f aca="true" t="shared" si="2" ref="E61:E127">C61-D61</f>
        <v>1500000</v>
      </c>
      <c r="F61" s="31"/>
      <c r="G61" s="32"/>
      <c r="H61" s="32"/>
      <c r="I61" s="33"/>
      <c r="K61" s="69">
        <v>23951250</v>
      </c>
      <c r="L61" s="69">
        <v>5582780</v>
      </c>
      <c r="M61" s="69">
        <f t="shared" si="1"/>
        <v>42191060</v>
      </c>
      <c r="N61" s="69">
        <v>71725090</v>
      </c>
      <c r="O61" s="5">
        <v>6</v>
      </c>
    </row>
    <row r="62" spans="1:15" ht="18.75" customHeight="1">
      <c r="A62" s="36"/>
      <c r="B62" s="60" t="s">
        <v>39</v>
      </c>
      <c r="C62" s="61">
        <v>46000000</v>
      </c>
      <c r="D62" s="61">
        <v>46000000</v>
      </c>
      <c r="E62" s="3">
        <f t="shared" si="2"/>
        <v>0</v>
      </c>
      <c r="F62" s="62"/>
      <c r="G62" s="63"/>
      <c r="H62" s="63"/>
      <c r="I62" s="64"/>
      <c r="K62" s="69">
        <v>23348300</v>
      </c>
      <c r="L62" s="69">
        <v>5481620</v>
      </c>
      <c r="M62" s="69">
        <f t="shared" si="1"/>
        <v>38941020</v>
      </c>
      <c r="N62" s="69">
        <v>67770940</v>
      </c>
      <c r="O62" s="5">
        <v>7</v>
      </c>
    </row>
    <row r="63" spans="1:15" ht="18.75" customHeight="1">
      <c r="A63" s="48"/>
      <c r="B63" s="35" t="s">
        <v>40</v>
      </c>
      <c r="C63" s="61">
        <v>16000000</v>
      </c>
      <c r="D63" s="61">
        <v>16000000</v>
      </c>
      <c r="E63" s="3">
        <f t="shared" si="2"/>
        <v>0</v>
      </c>
      <c r="F63" s="62"/>
      <c r="G63" s="32" t="s">
        <v>7</v>
      </c>
      <c r="H63" s="32" t="s">
        <v>7</v>
      </c>
      <c r="I63" s="33"/>
      <c r="K63" s="69">
        <v>24032300</v>
      </c>
      <c r="L63" s="69">
        <v>5583850</v>
      </c>
      <c r="M63" s="69">
        <f t="shared" si="1"/>
        <v>44500390</v>
      </c>
      <c r="N63" s="69">
        <v>74116540</v>
      </c>
      <c r="O63" s="5">
        <v>8</v>
      </c>
    </row>
    <row r="64" spans="1:15" ht="18.75" customHeight="1">
      <c r="A64" s="48"/>
      <c r="B64" s="60" t="s">
        <v>42</v>
      </c>
      <c r="C64" s="61">
        <v>16000000</v>
      </c>
      <c r="D64" s="61">
        <v>16000000</v>
      </c>
      <c r="E64" s="3">
        <f t="shared" si="2"/>
        <v>0</v>
      </c>
      <c r="F64" s="62"/>
      <c r="G64" s="63" t="s">
        <v>196</v>
      </c>
      <c r="H64" s="63" t="s">
        <v>196</v>
      </c>
      <c r="I64" s="64"/>
      <c r="K64" s="69">
        <v>23425300</v>
      </c>
      <c r="L64" s="69">
        <v>5482690</v>
      </c>
      <c r="M64" s="69">
        <f t="shared" si="1"/>
        <v>43413340</v>
      </c>
      <c r="N64" s="69">
        <v>72321330</v>
      </c>
      <c r="O64" s="5">
        <v>9</v>
      </c>
    </row>
    <row r="65" spans="1:15" ht="21.75" customHeight="1">
      <c r="A65" s="48"/>
      <c r="B65" s="35" t="s">
        <v>43</v>
      </c>
      <c r="C65" s="61">
        <v>11000000</v>
      </c>
      <c r="D65" s="61">
        <v>11000000</v>
      </c>
      <c r="E65" s="3">
        <f t="shared" si="2"/>
        <v>0</v>
      </c>
      <c r="F65" s="417" t="s">
        <v>458</v>
      </c>
      <c r="G65" s="418"/>
      <c r="H65" s="418"/>
      <c r="I65" s="419"/>
      <c r="K65" s="69">
        <v>23425300</v>
      </c>
      <c r="L65" s="69">
        <v>5482700</v>
      </c>
      <c r="M65" s="69">
        <f t="shared" si="1"/>
        <v>41985800</v>
      </c>
      <c r="N65" s="69">
        <v>70893800</v>
      </c>
      <c r="O65" s="5">
        <v>10</v>
      </c>
    </row>
    <row r="66" spans="1:15" ht="18.75" customHeight="1">
      <c r="A66" s="48"/>
      <c r="B66" s="35" t="s">
        <v>44</v>
      </c>
      <c r="C66" s="3"/>
      <c r="D66" s="3">
        <v>0</v>
      </c>
      <c r="E66" s="3">
        <f t="shared" si="2"/>
        <v>0</v>
      </c>
      <c r="F66" s="31"/>
      <c r="G66" s="32"/>
      <c r="H66" s="32"/>
      <c r="I66" s="33"/>
      <c r="K66" s="69">
        <v>21604300</v>
      </c>
      <c r="L66" s="69">
        <v>5298030</v>
      </c>
      <c r="M66" s="69">
        <f t="shared" si="1"/>
        <v>45679020</v>
      </c>
      <c r="N66" s="69">
        <v>72581350</v>
      </c>
      <c r="O66" s="5">
        <v>11</v>
      </c>
    </row>
    <row r="67" spans="1:15" ht="18.75" customHeight="1">
      <c r="A67" s="48"/>
      <c r="B67" s="35" t="s">
        <v>45</v>
      </c>
      <c r="C67" s="3"/>
      <c r="D67" s="3">
        <v>0</v>
      </c>
      <c r="E67" s="3">
        <f t="shared" si="2"/>
        <v>0</v>
      </c>
      <c r="F67" s="31"/>
      <c r="G67" s="32"/>
      <c r="H67" s="32"/>
      <c r="I67" s="33"/>
      <c r="K67" s="69">
        <v>20997300</v>
      </c>
      <c r="L67" s="69">
        <v>5196870</v>
      </c>
      <c r="M67" s="69">
        <f t="shared" si="1"/>
        <v>31628130</v>
      </c>
      <c r="N67" s="69">
        <v>57822300</v>
      </c>
      <c r="O67" s="5">
        <v>12</v>
      </c>
    </row>
    <row r="68" spans="1:14" ht="18.75" customHeight="1">
      <c r="A68" s="47"/>
      <c r="B68" s="35" t="s">
        <v>46</v>
      </c>
      <c r="C68" s="3">
        <v>46500000</v>
      </c>
      <c r="D68" s="3">
        <v>45000000</v>
      </c>
      <c r="E68" s="3">
        <f t="shared" si="2"/>
        <v>1500000</v>
      </c>
      <c r="F68" s="31"/>
      <c r="G68" s="32" t="s">
        <v>150</v>
      </c>
      <c r="H68" s="32"/>
      <c r="I68" s="33"/>
      <c r="K68" s="69">
        <f>SUM(K58:K67)</f>
        <v>231409750</v>
      </c>
      <c r="L68" s="69">
        <f>SUM(L58:L67)</f>
        <v>54383700</v>
      </c>
      <c r="M68" s="69">
        <f>SUM(M58:M67)</f>
        <v>415796080</v>
      </c>
      <c r="N68" s="69">
        <f>SUM(N58:N67)</f>
        <v>701589530</v>
      </c>
    </row>
    <row r="69" spans="1:9" ht="18.75" customHeight="1">
      <c r="A69" s="28" t="s">
        <v>47</v>
      </c>
      <c r="B69" s="29"/>
      <c r="C69" s="30">
        <f>SUM(C70+C77+C87+C94)</f>
        <v>60920000</v>
      </c>
      <c r="D69" s="30">
        <f>SUM(D70+D77+D87+D94)</f>
        <v>49520000</v>
      </c>
      <c r="E69" s="30">
        <f t="shared" si="2"/>
        <v>11400000</v>
      </c>
      <c r="F69" s="31"/>
      <c r="G69" s="32"/>
      <c r="H69" s="32"/>
      <c r="I69" s="33"/>
    </row>
    <row r="70" spans="1:9" ht="18.75" customHeight="1">
      <c r="A70" s="34" t="s">
        <v>48</v>
      </c>
      <c r="B70" s="35"/>
      <c r="C70" s="3">
        <f>SUM(C71:C76)</f>
        <v>12850000</v>
      </c>
      <c r="D70" s="3">
        <f>SUM(D71:D76)</f>
        <v>1450000</v>
      </c>
      <c r="E70" s="3">
        <f t="shared" si="2"/>
        <v>11400000</v>
      </c>
      <c r="F70" s="31"/>
      <c r="G70" s="32"/>
      <c r="H70" s="32"/>
      <c r="I70" s="33"/>
    </row>
    <row r="71" spans="1:9" ht="18.75" customHeight="1">
      <c r="A71" s="36"/>
      <c r="B71" s="35" t="s">
        <v>49</v>
      </c>
      <c r="C71" s="3">
        <v>0</v>
      </c>
      <c r="D71" s="3">
        <v>0</v>
      </c>
      <c r="E71" s="3">
        <f t="shared" si="2"/>
        <v>0</v>
      </c>
      <c r="F71" s="31"/>
      <c r="G71" s="32"/>
      <c r="H71" s="32"/>
      <c r="I71" s="33"/>
    </row>
    <row r="72" spans="1:9" ht="18.75" customHeight="1">
      <c r="A72" s="48"/>
      <c r="B72" s="35" t="s">
        <v>50</v>
      </c>
      <c r="C72" s="3">
        <v>0</v>
      </c>
      <c r="D72" s="3">
        <v>0</v>
      </c>
      <c r="E72" s="3">
        <f t="shared" si="2"/>
        <v>0</v>
      </c>
      <c r="F72" s="31"/>
      <c r="G72" s="32"/>
      <c r="H72" s="32"/>
      <c r="I72" s="33"/>
    </row>
    <row r="73" spans="1:9" ht="18.75" customHeight="1">
      <c r="A73" s="48"/>
      <c r="B73" s="35" t="s">
        <v>163</v>
      </c>
      <c r="C73" s="61">
        <v>11400000</v>
      </c>
      <c r="D73" s="61">
        <v>0</v>
      </c>
      <c r="E73" s="3">
        <f>C73-D73</f>
        <v>11400000</v>
      </c>
      <c r="F73" s="117"/>
      <c r="G73" s="118"/>
      <c r="H73" s="118"/>
      <c r="I73" s="119"/>
    </row>
    <row r="74" spans="1:9" ht="18.75" customHeight="1">
      <c r="A74" s="48"/>
      <c r="B74" s="35" t="s">
        <v>51</v>
      </c>
      <c r="C74" s="3">
        <v>450000</v>
      </c>
      <c r="D74" s="3">
        <v>450000</v>
      </c>
      <c r="E74" s="3">
        <f t="shared" si="2"/>
        <v>0</v>
      </c>
      <c r="F74" s="31" t="s">
        <v>293</v>
      </c>
      <c r="G74" s="32"/>
      <c r="H74" s="32" t="s">
        <v>7</v>
      </c>
      <c r="I74" s="33"/>
    </row>
    <row r="75" spans="1:9" ht="18.75" customHeight="1">
      <c r="A75" s="48"/>
      <c r="B75" s="60" t="s">
        <v>52</v>
      </c>
      <c r="C75" s="61">
        <v>0</v>
      </c>
      <c r="D75" s="61">
        <v>0</v>
      </c>
      <c r="E75" s="3">
        <f t="shared" si="2"/>
        <v>0</v>
      </c>
      <c r="F75" s="62"/>
      <c r="G75" s="63" t="s">
        <v>7</v>
      </c>
      <c r="H75" s="63" t="s">
        <v>7</v>
      </c>
      <c r="I75" s="64" t="s">
        <v>7</v>
      </c>
    </row>
    <row r="76" spans="1:9" ht="18.75" customHeight="1">
      <c r="A76" s="47"/>
      <c r="B76" s="35" t="s">
        <v>53</v>
      </c>
      <c r="C76" s="3">
        <v>1000000</v>
      </c>
      <c r="D76" s="3">
        <v>1000000</v>
      </c>
      <c r="E76" s="3">
        <f t="shared" si="2"/>
        <v>0</v>
      </c>
      <c r="F76" s="31"/>
      <c r="G76" s="32"/>
      <c r="H76" s="32"/>
      <c r="I76" s="33"/>
    </row>
    <row r="77" spans="1:9" ht="21.75" customHeight="1">
      <c r="A77" s="47" t="s">
        <v>54</v>
      </c>
      <c r="B77" s="43"/>
      <c r="C77" s="1">
        <f>SUM(C78:C86)</f>
        <v>48070000</v>
      </c>
      <c r="D77" s="1">
        <f>SUM(D78:D86)</f>
        <v>48070000</v>
      </c>
      <c r="E77" s="1">
        <f t="shared" si="2"/>
        <v>0</v>
      </c>
      <c r="F77" s="44"/>
      <c r="G77" s="45"/>
      <c r="H77" s="45"/>
      <c r="I77" s="46"/>
    </row>
    <row r="78" spans="1:9" ht="21.75" customHeight="1">
      <c r="A78" s="36"/>
      <c r="B78" s="60" t="s">
        <v>55</v>
      </c>
      <c r="C78" s="61"/>
      <c r="D78" s="61">
        <v>0</v>
      </c>
      <c r="E78" s="3">
        <f t="shared" si="2"/>
        <v>0</v>
      </c>
      <c r="F78" s="62"/>
      <c r="G78" s="63"/>
      <c r="H78" s="63"/>
      <c r="I78" s="64"/>
    </row>
    <row r="79" spans="1:9" ht="21.75" customHeight="1">
      <c r="A79" s="48"/>
      <c r="B79" s="60" t="s">
        <v>56</v>
      </c>
      <c r="C79" s="61"/>
      <c r="D79" s="61">
        <v>0</v>
      </c>
      <c r="E79" s="3">
        <f t="shared" si="2"/>
        <v>0</v>
      </c>
      <c r="F79" s="31"/>
      <c r="G79" s="32"/>
      <c r="H79" s="63"/>
      <c r="I79" s="64"/>
    </row>
    <row r="80" spans="1:9" ht="21.75" customHeight="1">
      <c r="A80" s="48"/>
      <c r="B80" s="35" t="s">
        <v>164</v>
      </c>
      <c r="C80" s="3">
        <v>1000000</v>
      </c>
      <c r="D80" s="3">
        <v>1000000</v>
      </c>
      <c r="E80" s="3">
        <f t="shared" si="2"/>
        <v>0</v>
      </c>
      <c r="F80" s="347" t="s">
        <v>460</v>
      </c>
      <c r="G80" s="348"/>
      <c r="H80" s="32"/>
      <c r="I80" s="33"/>
    </row>
    <row r="81" spans="1:9" ht="21.75" customHeight="1">
      <c r="A81" s="37"/>
      <c r="B81" s="107" t="s">
        <v>57</v>
      </c>
      <c r="C81" s="108"/>
      <c r="D81" s="108">
        <v>0</v>
      </c>
      <c r="E81" s="108">
        <f t="shared" si="2"/>
        <v>0</v>
      </c>
      <c r="F81" s="109"/>
      <c r="G81" s="110"/>
      <c r="H81" s="110"/>
      <c r="I81" s="111"/>
    </row>
    <row r="82" spans="1:9" ht="21.75" customHeight="1">
      <c r="A82" s="48"/>
      <c r="B82" s="43" t="s">
        <v>58</v>
      </c>
      <c r="C82" s="2">
        <v>1500000</v>
      </c>
      <c r="D82" s="2">
        <v>1500000</v>
      </c>
      <c r="E82" s="2">
        <f t="shared" si="2"/>
        <v>0</v>
      </c>
      <c r="F82" s="44" t="s">
        <v>204</v>
      </c>
      <c r="G82" s="45"/>
      <c r="H82" s="45"/>
      <c r="I82" s="46"/>
    </row>
    <row r="83" spans="1:9" ht="21.75" customHeight="1">
      <c r="A83" s="48"/>
      <c r="B83" s="35" t="s">
        <v>59</v>
      </c>
      <c r="C83" s="3">
        <v>500000</v>
      </c>
      <c r="D83" s="3">
        <v>500000</v>
      </c>
      <c r="E83" s="3">
        <f t="shared" si="2"/>
        <v>0</v>
      </c>
      <c r="F83" s="31" t="s">
        <v>249</v>
      </c>
      <c r="G83" s="32"/>
      <c r="H83" s="32"/>
      <c r="I83" s="33"/>
    </row>
    <row r="84" spans="1:9" ht="21.75" customHeight="1">
      <c r="A84" s="48"/>
      <c r="B84" s="60" t="s">
        <v>60</v>
      </c>
      <c r="C84" s="61">
        <v>700000</v>
      </c>
      <c r="D84" s="61">
        <v>700000</v>
      </c>
      <c r="E84" s="3">
        <f t="shared" si="2"/>
        <v>0</v>
      </c>
      <c r="F84" s="31" t="s">
        <v>205</v>
      </c>
      <c r="G84" s="63"/>
      <c r="H84" s="63"/>
      <c r="I84" s="64"/>
    </row>
    <row r="85" spans="1:9" ht="21.75" customHeight="1">
      <c r="A85" s="48"/>
      <c r="B85" s="60" t="s">
        <v>61</v>
      </c>
      <c r="C85" s="61">
        <v>40000000</v>
      </c>
      <c r="D85" s="61">
        <v>40000000</v>
      </c>
      <c r="E85" s="3">
        <f t="shared" si="2"/>
        <v>0</v>
      </c>
      <c r="F85" s="369" t="s">
        <v>496</v>
      </c>
      <c r="G85" s="78"/>
      <c r="H85" s="63"/>
      <c r="I85" s="64"/>
    </row>
    <row r="86" spans="1:9" ht="18.75" customHeight="1">
      <c r="A86" s="48"/>
      <c r="B86" s="35" t="s">
        <v>62</v>
      </c>
      <c r="C86" s="3">
        <v>4370000</v>
      </c>
      <c r="D86" s="3">
        <v>4370000</v>
      </c>
      <c r="E86" s="3">
        <f t="shared" si="2"/>
        <v>0</v>
      </c>
      <c r="F86" s="417" t="s">
        <v>421</v>
      </c>
      <c r="G86" s="418"/>
      <c r="H86" s="418"/>
      <c r="I86" s="419"/>
    </row>
    <row r="87" spans="1:9" ht="18.75" customHeight="1">
      <c r="A87" s="34" t="s">
        <v>63</v>
      </c>
      <c r="B87" s="35"/>
      <c r="C87" s="30">
        <f>SUM(C88:C93)</f>
        <v>0</v>
      </c>
      <c r="D87" s="30">
        <f>SUM(D88:D93)</f>
        <v>0</v>
      </c>
      <c r="E87" s="30">
        <f t="shared" si="2"/>
        <v>0</v>
      </c>
      <c r="F87" s="31"/>
      <c r="G87" s="32"/>
      <c r="H87" s="32"/>
      <c r="I87" s="33"/>
    </row>
    <row r="88" spans="1:9" ht="18.75" customHeight="1">
      <c r="A88" s="36"/>
      <c r="B88" s="60" t="s">
        <v>64</v>
      </c>
      <c r="C88" s="61">
        <v>0</v>
      </c>
      <c r="D88" s="61">
        <v>0</v>
      </c>
      <c r="E88" s="3">
        <f t="shared" si="2"/>
        <v>0</v>
      </c>
      <c r="F88" s="62"/>
      <c r="G88" s="63"/>
      <c r="H88" s="63"/>
      <c r="I88" s="64"/>
    </row>
    <row r="89" spans="1:9" ht="18.75" customHeight="1">
      <c r="A89" s="48"/>
      <c r="B89" s="60" t="s">
        <v>141</v>
      </c>
      <c r="C89" s="61">
        <v>0</v>
      </c>
      <c r="D89" s="61">
        <v>0</v>
      </c>
      <c r="E89" s="3">
        <f t="shared" si="2"/>
        <v>0</v>
      </c>
      <c r="F89" s="62"/>
      <c r="G89" s="63"/>
      <c r="H89" s="63"/>
      <c r="I89" s="64"/>
    </row>
    <row r="90" spans="1:9" ht="18.75" customHeight="1">
      <c r="A90" s="48"/>
      <c r="B90" s="60" t="s">
        <v>65</v>
      </c>
      <c r="C90" s="61">
        <v>0</v>
      </c>
      <c r="D90" s="61">
        <v>0</v>
      </c>
      <c r="E90" s="3">
        <f t="shared" si="2"/>
        <v>0</v>
      </c>
      <c r="F90" s="62"/>
      <c r="G90" s="63"/>
      <c r="H90" s="63"/>
      <c r="I90" s="64"/>
    </row>
    <row r="91" spans="1:9" ht="18.75" customHeight="1">
      <c r="A91" s="48"/>
      <c r="B91" s="60" t="s">
        <v>66</v>
      </c>
      <c r="C91" s="61">
        <v>0</v>
      </c>
      <c r="D91" s="61">
        <v>0</v>
      </c>
      <c r="E91" s="3">
        <f t="shared" si="2"/>
        <v>0</v>
      </c>
      <c r="F91" s="62"/>
      <c r="G91" s="63"/>
      <c r="H91" s="63"/>
      <c r="I91" s="64"/>
    </row>
    <row r="92" spans="1:9" ht="18.75" customHeight="1">
      <c r="A92" s="48"/>
      <c r="B92" s="35" t="s">
        <v>67</v>
      </c>
      <c r="C92" s="3">
        <v>0</v>
      </c>
      <c r="D92" s="3">
        <v>0</v>
      </c>
      <c r="E92" s="3">
        <f t="shared" si="2"/>
        <v>0</v>
      </c>
      <c r="F92" s="31"/>
      <c r="G92" s="32"/>
      <c r="H92" s="32"/>
      <c r="I92" s="33"/>
    </row>
    <row r="93" spans="1:9" ht="18.75" customHeight="1">
      <c r="A93" s="47"/>
      <c r="B93" s="35" t="s">
        <v>68</v>
      </c>
      <c r="C93" s="3">
        <v>0</v>
      </c>
      <c r="D93" s="3">
        <v>0</v>
      </c>
      <c r="E93" s="3">
        <f t="shared" si="2"/>
        <v>0</v>
      </c>
      <c r="F93" s="31"/>
      <c r="G93" s="32"/>
      <c r="H93" s="32"/>
      <c r="I93" s="33"/>
    </row>
    <row r="94" spans="1:9" ht="18.75" customHeight="1">
      <c r="A94" s="34" t="s">
        <v>69</v>
      </c>
      <c r="B94" s="35"/>
      <c r="C94" s="30">
        <f>SUM(C95:C98)</f>
        <v>0</v>
      </c>
      <c r="D94" s="30">
        <f>SUM(D95:D98)</f>
        <v>0</v>
      </c>
      <c r="E94" s="30">
        <f t="shared" si="2"/>
        <v>0</v>
      </c>
      <c r="F94" s="31"/>
      <c r="G94" s="32"/>
      <c r="H94" s="32"/>
      <c r="I94" s="33"/>
    </row>
    <row r="95" spans="1:9" ht="18.75" customHeight="1">
      <c r="A95" s="48"/>
      <c r="B95" s="35" t="s">
        <v>165</v>
      </c>
      <c r="C95" s="61">
        <v>0</v>
      </c>
      <c r="D95" s="61">
        <v>0</v>
      </c>
      <c r="E95" s="3">
        <f>C95-D95</f>
        <v>0</v>
      </c>
      <c r="F95" s="62"/>
      <c r="G95" s="63"/>
      <c r="H95" s="63"/>
      <c r="I95" s="64"/>
    </row>
    <row r="96" spans="1:9" ht="18.75" customHeight="1">
      <c r="A96" s="48"/>
      <c r="B96" s="35" t="s">
        <v>166</v>
      </c>
      <c r="C96" s="61">
        <v>0</v>
      </c>
      <c r="D96" s="61">
        <v>0</v>
      </c>
      <c r="E96" s="3">
        <f>C96-D96</f>
        <v>0</v>
      </c>
      <c r="F96" s="62"/>
      <c r="G96" s="63"/>
      <c r="H96" s="63"/>
      <c r="I96" s="64"/>
    </row>
    <row r="97" spans="1:9" ht="18.75" customHeight="1">
      <c r="A97" s="48"/>
      <c r="B97" s="60" t="s">
        <v>167</v>
      </c>
      <c r="C97" s="61">
        <v>0</v>
      </c>
      <c r="D97" s="61">
        <v>0</v>
      </c>
      <c r="E97" s="61">
        <f>C97-D97</f>
        <v>0</v>
      </c>
      <c r="F97" s="62"/>
      <c r="G97" s="63"/>
      <c r="H97" s="63"/>
      <c r="I97" s="64"/>
    </row>
    <row r="98" spans="1:9" ht="18.75" customHeight="1">
      <c r="A98" s="48"/>
      <c r="B98" s="35" t="s">
        <v>168</v>
      </c>
      <c r="C98" s="3">
        <v>0</v>
      </c>
      <c r="D98" s="3">
        <v>0</v>
      </c>
      <c r="E98" s="3">
        <f t="shared" si="2"/>
        <v>0</v>
      </c>
      <c r="F98" s="31"/>
      <c r="G98" s="32"/>
      <c r="H98" s="32"/>
      <c r="I98" s="33"/>
    </row>
    <row r="99" spans="1:9" ht="18.75" customHeight="1">
      <c r="A99" s="48"/>
      <c r="B99" s="43" t="s">
        <v>192</v>
      </c>
      <c r="C99" s="2">
        <v>0</v>
      </c>
      <c r="D99" s="2">
        <v>0</v>
      </c>
      <c r="E99" s="3">
        <f t="shared" si="2"/>
        <v>0</v>
      </c>
      <c r="F99" s="44"/>
      <c r="G99" s="45"/>
      <c r="H99" s="45"/>
      <c r="I99" s="46"/>
    </row>
    <row r="100" spans="1:9" ht="18.75" customHeight="1">
      <c r="A100" s="47"/>
      <c r="B100" s="43" t="s">
        <v>193</v>
      </c>
      <c r="C100" s="2">
        <v>0</v>
      </c>
      <c r="D100" s="2">
        <v>0</v>
      </c>
      <c r="E100" s="3">
        <f t="shared" si="2"/>
        <v>0</v>
      </c>
      <c r="F100" s="44"/>
      <c r="G100" s="45"/>
      <c r="H100" s="45"/>
      <c r="I100" s="46"/>
    </row>
    <row r="101" spans="1:9" ht="18.75" customHeight="1">
      <c r="A101" s="49" t="s">
        <v>70</v>
      </c>
      <c r="B101" s="59"/>
      <c r="C101" s="1">
        <f>SUM(C102+C104)</f>
        <v>300000</v>
      </c>
      <c r="D101" s="1">
        <f>SUM(D102+D104)</f>
        <v>300000</v>
      </c>
      <c r="E101" s="1">
        <f t="shared" si="2"/>
        <v>0</v>
      </c>
      <c r="F101" s="44"/>
      <c r="G101" s="45"/>
      <c r="H101" s="45"/>
      <c r="I101" s="46"/>
    </row>
    <row r="102" spans="1:9" ht="18.75" customHeight="1">
      <c r="A102" s="34" t="s">
        <v>71</v>
      </c>
      <c r="B102" s="35"/>
      <c r="C102" s="3">
        <f>SUM(C103)</f>
        <v>0</v>
      </c>
      <c r="D102" s="3">
        <f>SUM(D103)</f>
        <v>0</v>
      </c>
      <c r="E102" s="3">
        <f t="shared" si="2"/>
        <v>0</v>
      </c>
      <c r="F102" s="31"/>
      <c r="G102" s="32"/>
      <c r="H102" s="32"/>
      <c r="I102" s="33"/>
    </row>
    <row r="103" spans="1:9" ht="18.75" customHeight="1">
      <c r="A103" s="67"/>
      <c r="B103" s="38" t="s">
        <v>72</v>
      </c>
      <c r="C103" s="39">
        <v>0</v>
      </c>
      <c r="D103" s="39">
        <v>0</v>
      </c>
      <c r="E103" s="39">
        <f t="shared" si="2"/>
        <v>0</v>
      </c>
      <c r="F103" s="40"/>
      <c r="G103" s="41"/>
      <c r="H103" s="41"/>
      <c r="I103" s="42"/>
    </row>
    <row r="104" spans="1:9" ht="18.75" customHeight="1">
      <c r="A104" s="47" t="s">
        <v>73</v>
      </c>
      <c r="B104" s="43"/>
      <c r="C104" s="2">
        <f>SUM(C105:C107)</f>
        <v>300000</v>
      </c>
      <c r="D104" s="2">
        <f>SUM(D105:D106)</f>
        <v>300000</v>
      </c>
      <c r="E104" s="2">
        <f t="shared" si="2"/>
        <v>0</v>
      </c>
      <c r="F104" s="44"/>
      <c r="G104" s="45"/>
      <c r="H104" s="45"/>
      <c r="I104" s="46"/>
    </row>
    <row r="105" spans="1:9" ht="18.75" customHeight="1">
      <c r="A105" s="36"/>
      <c r="B105" s="35" t="s">
        <v>74</v>
      </c>
      <c r="C105" s="3">
        <v>300000</v>
      </c>
      <c r="D105" s="3">
        <v>300000</v>
      </c>
      <c r="E105" s="3">
        <f t="shared" si="2"/>
        <v>0</v>
      </c>
      <c r="F105" s="31" t="s">
        <v>322</v>
      </c>
      <c r="G105" s="32"/>
      <c r="H105" s="32"/>
      <c r="I105" s="33"/>
    </row>
    <row r="106" spans="1:9" ht="18.75" customHeight="1">
      <c r="A106" s="48"/>
      <c r="B106" s="35" t="s">
        <v>199</v>
      </c>
      <c r="C106" s="3">
        <v>0</v>
      </c>
      <c r="D106" s="3">
        <v>0</v>
      </c>
      <c r="E106" s="3">
        <f t="shared" si="2"/>
        <v>0</v>
      </c>
      <c r="F106" s="31"/>
      <c r="G106" s="32"/>
      <c r="H106" s="32"/>
      <c r="I106" s="33"/>
    </row>
    <row r="107" spans="1:9" ht="18.75" customHeight="1">
      <c r="A107" s="47"/>
      <c r="B107" s="35" t="s">
        <v>459</v>
      </c>
      <c r="C107" s="3">
        <v>0</v>
      </c>
      <c r="D107" s="3"/>
      <c r="E107" s="3"/>
      <c r="F107" s="356"/>
      <c r="G107" s="32"/>
      <c r="H107" s="32"/>
      <c r="I107" s="33"/>
    </row>
    <row r="108" spans="1:9" ht="21" customHeight="1">
      <c r="A108" s="28" t="s">
        <v>75</v>
      </c>
      <c r="B108" s="29"/>
      <c r="C108" s="30">
        <f>SUM(C109)</f>
        <v>5492513870</v>
      </c>
      <c r="D108" s="30">
        <f>SUM(D109)</f>
        <v>0</v>
      </c>
      <c r="E108" s="30">
        <f t="shared" si="2"/>
        <v>5492513870</v>
      </c>
      <c r="F108" s="31"/>
      <c r="G108" s="32"/>
      <c r="H108" s="32"/>
      <c r="I108" s="33"/>
    </row>
    <row r="109" spans="1:9" ht="21" customHeight="1">
      <c r="A109" s="34" t="s">
        <v>76</v>
      </c>
      <c r="B109" s="35"/>
      <c r="C109" s="3">
        <f>SUM(C110:C112)</f>
        <v>5492513870</v>
      </c>
      <c r="D109" s="3">
        <f>SUM(D110:D112)</f>
        <v>0</v>
      </c>
      <c r="E109" s="3">
        <f t="shared" si="2"/>
        <v>5492513870</v>
      </c>
      <c r="F109" s="31"/>
      <c r="G109" s="32"/>
      <c r="H109" s="32"/>
      <c r="I109" s="33"/>
    </row>
    <row r="110" spans="1:9" ht="21" customHeight="1">
      <c r="A110" s="48"/>
      <c r="B110" s="80" t="s">
        <v>77</v>
      </c>
      <c r="C110" s="95">
        <v>0</v>
      </c>
      <c r="D110" s="95">
        <v>0</v>
      </c>
      <c r="E110" s="2">
        <f t="shared" si="2"/>
        <v>0</v>
      </c>
      <c r="F110" s="31"/>
      <c r="G110" s="32"/>
      <c r="H110" s="32"/>
      <c r="I110" s="33"/>
    </row>
    <row r="111" spans="1:9" ht="21" customHeight="1">
      <c r="A111" s="48"/>
      <c r="B111" s="60" t="s">
        <v>78</v>
      </c>
      <c r="C111" s="61">
        <v>0</v>
      </c>
      <c r="D111" s="61">
        <v>0</v>
      </c>
      <c r="E111" s="3">
        <f t="shared" si="2"/>
        <v>0</v>
      </c>
      <c r="F111" s="44"/>
      <c r="G111" s="45"/>
      <c r="H111" s="45"/>
      <c r="I111" s="46"/>
    </row>
    <row r="112" spans="1:9" ht="21" customHeight="1">
      <c r="A112" s="48"/>
      <c r="B112" s="35" t="s">
        <v>255</v>
      </c>
      <c r="C112" s="3">
        <v>5492513870</v>
      </c>
      <c r="D112" s="3">
        <v>0</v>
      </c>
      <c r="E112" s="3">
        <f t="shared" si="2"/>
        <v>5492513870</v>
      </c>
      <c r="F112" s="31" t="s">
        <v>500</v>
      </c>
      <c r="G112" s="32"/>
      <c r="H112" s="32"/>
      <c r="I112" s="33"/>
    </row>
    <row r="113" spans="1:9" ht="21" customHeight="1">
      <c r="A113" s="28" t="s">
        <v>197</v>
      </c>
      <c r="B113" s="35"/>
      <c r="C113" s="30">
        <f>SUM(C114)</f>
        <v>100000000</v>
      </c>
      <c r="D113" s="30">
        <f>SUM(D114)</f>
        <v>100000000</v>
      </c>
      <c r="E113" s="30">
        <f t="shared" si="2"/>
        <v>0</v>
      </c>
      <c r="F113" s="31"/>
      <c r="G113" s="32"/>
      <c r="H113" s="32"/>
      <c r="I113" s="33"/>
    </row>
    <row r="114" spans="1:9" ht="21" customHeight="1">
      <c r="A114" s="34" t="s">
        <v>198</v>
      </c>
      <c r="B114" s="35"/>
      <c r="C114" s="3">
        <f>SUM(C115)</f>
        <v>100000000</v>
      </c>
      <c r="D114" s="3">
        <f>SUM(D115)</f>
        <v>100000000</v>
      </c>
      <c r="E114" s="3">
        <f t="shared" si="2"/>
        <v>0</v>
      </c>
      <c r="F114" s="31"/>
      <c r="G114" s="32"/>
      <c r="H114" s="32"/>
      <c r="I114" s="33"/>
    </row>
    <row r="115" spans="1:9" ht="21" customHeight="1">
      <c r="A115" s="34"/>
      <c r="B115" s="35" t="s">
        <v>200</v>
      </c>
      <c r="C115" s="3">
        <v>100000000</v>
      </c>
      <c r="D115" s="3">
        <v>100000000</v>
      </c>
      <c r="E115" s="3">
        <f t="shared" si="2"/>
        <v>0</v>
      </c>
      <c r="F115" s="31"/>
      <c r="G115" s="32"/>
      <c r="H115" s="32"/>
      <c r="I115" s="33"/>
    </row>
    <row r="116" spans="1:9" ht="21" customHeight="1">
      <c r="A116" s="28" t="s">
        <v>83</v>
      </c>
      <c r="B116" s="29"/>
      <c r="C116" s="30">
        <f>C117+C119</f>
        <v>0</v>
      </c>
      <c r="D116" s="30">
        <f>D117+D119</f>
        <v>0</v>
      </c>
      <c r="E116" s="30">
        <f t="shared" si="2"/>
        <v>0</v>
      </c>
      <c r="F116" s="31"/>
      <c r="G116" s="32"/>
      <c r="H116" s="32"/>
      <c r="I116" s="33"/>
    </row>
    <row r="117" spans="1:9" ht="21" customHeight="1">
      <c r="A117" s="34" t="s">
        <v>142</v>
      </c>
      <c r="B117" s="35"/>
      <c r="C117" s="3">
        <f>C118</f>
        <v>0</v>
      </c>
      <c r="D117" s="3">
        <f>D118</f>
        <v>0</v>
      </c>
      <c r="E117" s="3">
        <f t="shared" si="2"/>
        <v>0</v>
      </c>
      <c r="F117" s="31"/>
      <c r="G117" s="32"/>
      <c r="H117" s="32"/>
      <c r="I117" s="33"/>
    </row>
    <row r="118" spans="1:9" ht="21" customHeight="1">
      <c r="A118" s="65"/>
      <c r="B118" s="35" t="s">
        <v>143</v>
      </c>
      <c r="C118" s="66">
        <v>0</v>
      </c>
      <c r="D118" s="66">
        <v>0</v>
      </c>
      <c r="E118" s="3">
        <f t="shared" si="2"/>
        <v>0</v>
      </c>
      <c r="F118" s="14"/>
      <c r="G118" s="15"/>
      <c r="H118" s="15"/>
      <c r="I118" s="16"/>
    </row>
    <row r="119" spans="1:9" ht="21" customHeight="1">
      <c r="A119" s="34" t="s">
        <v>84</v>
      </c>
      <c r="B119" s="35"/>
      <c r="C119" s="3">
        <f>SUM(C120:C122)</f>
        <v>0</v>
      </c>
      <c r="D119" s="3">
        <f>SUM(D120:D122)</f>
        <v>0</v>
      </c>
      <c r="E119" s="30">
        <f t="shared" si="2"/>
        <v>0</v>
      </c>
      <c r="F119" s="31"/>
      <c r="G119" s="32"/>
      <c r="H119" s="32"/>
      <c r="I119" s="33"/>
    </row>
    <row r="120" spans="1:9" ht="21" customHeight="1">
      <c r="A120" s="36"/>
      <c r="B120" s="35" t="s">
        <v>85</v>
      </c>
      <c r="C120" s="3">
        <v>0</v>
      </c>
      <c r="D120" s="3">
        <v>0</v>
      </c>
      <c r="E120" s="3">
        <f t="shared" si="2"/>
        <v>0</v>
      </c>
      <c r="F120" s="31"/>
      <c r="G120" s="32"/>
      <c r="H120" s="32"/>
      <c r="I120" s="33"/>
    </row>
    <row r="121" spans="1:9" ht="21" customHeight="1">
      <c r="A121" s="48"/>
      <c r="B121" s="43" t="s">
        <v>86</v>
      </c>
      <c r="C121" s="2">
        <v>0</v>
      </c>
      <c r="D121" s="2">
        <v>0</v>
      </c>
      <c r="E121" s="2">
        <f t="shared" si="2"/>
        <v>0</v>
      </c>
      <c r="F121" s="44"/>
      <c r="G121" s="45"/>
      <c r="H121" s="45"/>
      <c r="I121" s="46"/>
    </row>
    <row r="122" spans="1:9" ht="21" customHeight="1">
      <c r="A122" s="47"/>
      <c r="B122" s="35" t="s">
        <v>87</v>
      </c>
      <c r="C122" s="3">
        <v>0</v>
      </c>
      <c r="D122" s="3">
        <v>0</v>
      </c>
      <c r="E122" s="30">
        <f t="shared" si="2"/>
        <v>0</v>
      </c>
      <c r="F122" s="31"/>
      <c r="G122" s="32"/>
      <c r="H122" s="32"/>
      <c r="I122" s="33"/>
    </row>
    <row r="123" spans="1:9" ht="21" customHeight="1">
      <c r="A123" s="28" t="s">
        <v>88</v>
      </c>
      <c r="B123" s="29"/>
      <c r="C123" s="30">
        <f>SUM(C124)</f>
        <v>0</v>
      </c>
      <c r="D123" s="30">
        <f>SUM(D124)</f>
        <v>0</v>
      </c>
      <c r="E123" s="3">
        <f t="shared" si="2"/>
        <v>0</v>
      </c>
      <c r="F123" s="31"/>
      <c r="G123" s="32"/>
      <c r="H123" s="32"/>
      <c r="I123" s="33"/>
    </row>
    <row r="124" spans="1:9" ht="21" customHeight="1">
      <c r="A124" s="34" t="s">
        <v>89</v>
      </c>
      <c r="B124" s="35"/>
      <c r="C124" s="3">
        <f>SUM(C125:C130)</f>
        <v>0</v>
      </c>
      <c r="D124" s="3">
        <f>SUM(D125:D130)</f>
        <v>0</v>
      </c>
      <c r="E124" s="3">
        <f t="shared" si="2"/>
        <v>0</v>
      </c>
      <c r="F124" s="31"/>
      <c r="G124" s="32"/>
      <c r="H124" s="32"/>
      <c r="I124" s="33"/>
    </row>
    <row r="125" spans="1:9" ht="21" customHeight="1">
      <c r="A125" s="67"/>
      <c r="B125" s="38" t="s">
        <v>90</v>
      </c>
      <c r="C125" s="39">
        <v>0</v>
      </c>
      <c r="D125" s="39">
        <v>0</v>
      </c>
      <c r="E125" s="39">
        <f t="shared" si="2"/>
        <v>0</v>
      </c>
      <c r="F125" s="426"/>
      <c r="G125" s="427"/>
      <c r="H125" s="427"/>
      <c r="I125" s="428"/>
    </row>
    <row r="126" spans="1:9" ht="21" customHeight="1">
      <c r="A126" s="48"/>
      <c r="B126" s="43" t="s">
        <v>144</v>
      </c>
      <c r="C126" s="2">
        <v>0</v>
      </c>
      <c r="D126" s="2">
        <v>0</v>
      </c>
      <c r="E126" s="2">
        <f t="shared" si="2"/>
        <v>0</v>
      </c>
      <c r="F126" s="432"/>
      <c r="G126" s="433"/>
      <c r="H126" s="433"/>
      <c r="I126" s="434"/>
    </row>
    <row r="127" spans="1:9" ht="21" customHeight="1">
      <c r="A127" s="48"/>
      <c r="B127" s="60" t="s">
        <v>318</v>
      </c>
      <c r="C127" s="61">
        <v>0</v>
      </c>
      <c r="D127" s="61">
        <v>0</v>
      </c>
      <c r="E127" s="3">
        <f t="shared" si="2"/>
        <v>0</v>
      </c>
      <c r="F127" s="62"/>
      <c r="G127" s="63"/>
      <c r="H127" s="63"/>
      <c r="I127" s="64" t="s">
        <v>150</v>
      </c>
    </row>
    <row r="128" spans="1:9" ht="21" customHeight="1">
      <c r="A128" s="48"/>
      <c r="B128" s="60" t="s">
        <v>92</v>
      </c>
      <c r="C128" s="3">
        <v>0</v>
      </c>
      <c r="D128" s="3">
        <v>0</v>
      </c>
      <c r="E128" s="3">
        <f aca="true" t="shared" si="3" ref="E128:E150">C128-D128</f>
        <v>0</v>
      </c>
      <c r="F128" s="31"/>
      <c r="G128" s="32"/>
      <c r="H128" s="32"/>
      <c r="I128" s="33"/>
    </row>
    <row r="129" spans="1:9" ht="21" customHeight="1">
      <c r="A129" s="48"/>
      <c r="B129" s="35" t="s">
        <v>93</v>
      </c>
      <c r="C129" s="3">
        <v>0</v>
      </c>
      <c r="D129" s="3">
        <v>0</v>
      </c>
      <c r="E129" s="3">
        <f t="shared" si="3"/>
        <v>0</v>
      </c>
      <c r="F129" s="31"/>
      <c r="G129" s="32"/>
      <c r="H129" s="32"/>
      <c r="I129" s="33" t="s">
        <v>7</v>
      </c>
    </row>
    <row r="130" spans="1:9" ht="21" customHeight="1">
      <c r="A130" s="47"/>
      <c r="B130" s="35" t="s">
        <v>94</v>
      </c>
      <c r="C130" s="3">
        <v>0</v>
      </c>
      <c r="D130" s="3">
        <v>0</v>
      </c>
      <c r="E130" s="3">
        <f t="shared" si="3"/>
        <v>0</v>
      </c>
      <c r="F130" s="31"/>
      <c r="G130" s="32"/>
      <c r="H130" s="32"/>
      <c r="I130" s="33"/>
    </row>
    <row r="131" spans="1:9" ht="21" customHeight="1">
      <c r="A131" s="49" t="s">
        <v>95</v>
      </c>
      <c r="B131" s="59"/>
      <c r="C131" s="1">
        <f>SUM(C132)</f>
        <v>0</v>
      </c>
      <c r="D131" s="1">
        <f>SUM(D132)</f>
        <v>0</v>
      </c>
      <c r="E131" s="2">
        <f t="shared" si="3"/>
        <v>0</v>
      </c>
      <c r="F131" s="44"/>
      <c r="G131" s="45"/>
      <c r="H131" s="45"/>
      <c r="I131" s="46"/>
    </row>
    <row r="132" spans="1:9" ht="21" customHeight="1">
      <c r="A132" s="34" t="s">
        <v>96</v>
      </c>
      <c r="B132" s="35"/>
      <c r="C132" s="3">
        <f>SUM(C133)</f>
        <v>0</v>
      </c>
      <c r="D132" s="3">
        <f>SUM(D133)</f>
        <v>0</v>
      </c>
      <c r="E132" s="3">
        <f t="shared" si="3"/>
        <v>0</v>
      </c>
      <c r="F132" s="31"/>
      <c r="G132" s="32"/>
      <c r="H132" s="32"/>
      <c r="I132" s="33"/>
    </row>
    <row r="133" spans="1:9" ht="21" customHeight="1">
      <c r="A133" s="34"/>
      <c r="B133" s="35" t="s">
        <v>97</v>
      </c>
      <c r="C133" s="3">
        <v>0</v>
      </c>
      <c r="D133" s="3">
        <v>0</v>
      </c>
      <c r="E133" s="3">
        <f t="shared" si="3"/>
        <v>0</v>
      </c>
      <c r="F133" s="31" t="s">
        <v>7</v>
      </c>
      <c r="G133" s="32"/>
      <c r="H133" s="32"/>
      <c r="I133" s="33"/>
    </row>
    <row r="134" spans="1:9" ht="21" customHeight="1">
      <c r="A134" s="28" t="s">
        <v>98</v>
      </c>
      <c r="B134" s="29"/>
      <c r="C134" s="30">
        <f>SUM(C135+C138)</f>
        <v>0</v>
      </c>
      <c r="D134" s="30">
        <f>SUM(D135+D138)</f>
        <v>0</v>
      </c>
      <c r="E134" s="30">
        <f t="shared" si="3"/>
        <v>0</v>
      </c>
      <c r="F134" s="31"/>
      <c r="G134" s="32"/>
      <c r="H134" s="32"/>
      <c r="I134" s="33"/>
    </row>
    <row r="135" spans="1:9" ht="21" customHeight="1">
      <c r="A135" s="34" t="s">
        <v>99</v>
      </c>
      <c r="B135" s="35"/>
      <c r="C135" s="3">
        <f>SUM(C136:C137)</f>
        <v>0</v>
      </c>
      <c r="D135" s="3">
        <f>SUM(D136:D137)</f>
        <v>0</v>
      </c>
      <c r="E135" s="3">
        <f t="shared" si="3"/>
        <v>0</v>
      </c>
      <c r="F135" s="31"/>
      <c r="G135" s="32"/>
      <c r="H135" s="32"/>
      <c r="I135" s="33"/>
    </row>
    <row r="136" spans="1:9" ht="21" customHeight="1">
      <c r="A136" s="36"/>
      <c r="B136" s="35" t="s">
        <v>100</v>
      </c>
      <c r="C136" s="3">
        <v>0</v>
      </c>
      <c r="D136" s="3">
        <v>0</v>
      </c>
      <c r="E136" s="3">
        <f t="shared" si="3"/>
        <v>0</v>
      </c>
      <c r="F136" s="31" t="s">
        <v>7</v>
      </c>
      <c r="G136" s="32"/>
      <c r="H136" s="32"/>
      <c r="I136" s="33" t="s">
        <v>7</v>
      </c>
    </row>
    <row r="137" spans="1:9" ht="21" customHeight="1">
      <c r="A137" s="47"/>
      <c r="B137" s="35" t="s">
        <v>101</v>
      </c>
      <c r="C137" s="3">
        <v>0</v>
      </c>
      <c r="D137" s="3">
        <v>0</v>
      </c>
      <c r="E137" s="3">
        <f t="shared" si="3"/>
        <v>0</v>
      </c>
      <c r="F137" s="31"/>
      <c r="G137" s="32"/>
      <c r="H137" s="32"/>
      <c r="I137" s="33"/>
    </row>
    <row r="138" spans="1:9" ht="21" customHeight="1">
      <c r="A138" s="47" t="s">
        <v>102</v>
      </c>
      <c r="B138" s="43"/>
      <c r="C138" s="2">
        <f>SUM(C139:C141)</f>
        <v>0</v>
      </c>
      <c r="D138" s="2">
        <f>SUM(D139:D141)</f>
        <v>0</v>
      </c>
      <c r="E138" s="1">
        <f t="shared" si="3"/>
        <v>0</v>
      </c>
      <c r="F138" s="44"/>
      <c r="G138" s="45"/>
      <c r="H138" s="45"/>
      <c r="I138" s="46"/>
    </row>
    <row r="139" spans="1:9" ht="21" customHeight="1">
      <c r="A139" s="36"/>
      <c r="B139" s="35" t="s">
        <v>103</v>
      </c>
      <c r="C139" s="2">
        <v>0</v>
      </c>
      <c r="D139" s="2">
        <v>0</v>
      </c>
      <c r="E139" s="30">
        <f t="shared" si="3"/>
        <v>0</v>
      </c>
      <c r="F139" s="31"/>
      <c r="G139" s="32"/>
      <c r="H139" s="32"/>
      <c r="I139" s="33"/>
    </row>
    <row r="140" spans="1:9" ht="21" customHeight="1">
      <c r="A140" s="48"/>
      <c r="B140" s="35" t="s">
        <v>104</v>
      </c>
      <c r="C140" s="3">
        <v>0</v>
      </c>
      <c r="D140" s="3">
        <v>0</v>
      </c>
      <c r="E140" s="3">
        <f t="shared" si="3"/>
        <v>0</v>
      </c>
      <c r="F140" s="31" t="s">
        <v>7</v>
      </c>
      <c r="G140" s="32"/>
      <c r="H140" s="32"/>
      <c r="I140" s="33" t="s">
        <v>7</v>
      </c>
    </row>
    <row r="141" spans="1:9" ht="21" customHeight="1">
      <c r="A141" s="47"/>
      <c r="B141" s="43" t="s">
        <v>105</v>
      </c>
      <c r="C141" s="2">
        <v>0</v>
      </c>
      <c r="D141" s="2">
        <v>0</v>
      </c>
      <c r="E141" s="2">
        <f t="shared" si="3"/>
        <v>0</v>
      </c>
      <c r="F141" s="44" t="s">
        <v>7</v>
      </c>
      <c r="G141" s="45"/>
      <c r="H141" s="45"/>
      <c r="I141" s="46"/>
    </row>
    <row r="142" spans="1:9" ht="21" customHeight="1">
      <c r="A142" s="141" t="s">
        <v>106</v>
      </c>
      <c r="B142" s="142"/>
      <c r="C142" s="1">
        <f>SUM(C54-C60-C69-C101-C108-C113-C116-C123-C131-C134)</f>
        <v>-141030253</v>
      </c>
      <c r="D142" s="1">
        <f>SUM(D54-D60-D69-D101-D108-D113-D116-D123-D131-D134)</f>
        <v>-262115794</v>
      </c>
      <c r="E142" s="1">
        <f t="shared" si="3"/>
        <v>121085541</v>
      </c>
      <c r="F142" s="44"/>
      <c r="G142" s="45"/>
      <c r="H142" s="45"/>
      <c r="I142" s="46"/>
    </row>
    <row r="143" spans="1:9" ht="21" customHeight="1">
      <c r="A143" s="28" t="s">
        <v>107</v>
      </c>
      <c r="B143" s="29"/>
      <c r="C143" s="30">
        <f>SUM(C144:C145)</f>
        <v>0</v>
      </c>
      <c r="D143" s="30">
        <f>SUM(D144:D145)</f>
        <v>0</v>
      </c>
      <c r="E143" s="30">
        <f t="shared" si="3"/>
        <v>0</v>
      </c>
      <c r="F143" s="31"/>
      <c r="G143" s="32"/>
      <c r="H143" s="32"/>
      <c r="I143" s="33"/>
    </row>
    <row r="144" spans="1:9" ht="21" customHeight="1">
      <c r="A144" s="36"/>
      <c r="B144" s="35" t="s">
        <v>108</v>
      </c>
      <c r="C144" s="3">
        <v>0</v>
      </c>
      <c r="D144" s="3">
        <v>0</v>
      </c>
      <c r="E144" s="3">
        <f t="shared" si="3"/>
        <v>0</v>
      </c>
      <c r="F144" s="31"/>
      <c r="G144" s="32"/>
      <c r="H144" s="32"/>
      <c r="I144" s="33"/>
    </row>
    <row r="145" spans="1:9" ht="21" customHeight="1">
      <c r="A145" s="37"/>
      <c r="B145" s="38" t="s">
        <v>109</v>
      </c>
      <c r="C145" s="39">
        <v>0</v>
      </c>
      <c r="D145" s="39">
        <v>0</v>
      </c>
      <c r="E145" s="39">
        <f t="shared" si="3"/>
        <v>0</v>
      </c>
      <c r="F145" s="40"/>
      <c r="G145" s="41"/>
      <c r="H145" s="41"/>
      <c r="I145" s="42"/>
    </row>
    <row r="146" spans="1:9" ht="19.5" customHeight="1">
      <c r="A146" s="139" t="s">
        <v>110</v>
      </c>
      <c r="B146" s="140"/>
      <c r="C146" s="85">
        <f>SUM(C147:C149)</f>
        <v>0</v>
      </c>
      <c r="D146" s="85">
        <f>SUM(D147:D149)</f>
        <v>0</v>
      </c>
      <c r="E146" s="85">
        <f t="shared" si="3"/>
        <v>0</v>
      </c>
      <c r="F146" s="86"/>
      <c r="G146" s="87"/>
      <c r="H146" s="87"/>
      <c r="I146" s="88"/>
    </row>
    <row r="147" spans="1:9" ht="19.5" customHeight="1">
      <c r="A147" s="48"/>
      <c r="B147" s="43" t="s">
        <v>111</v>
      </c>
      <c r="C147" s="2">
        <v>0</v>
      </c>
      <c r="D147" s="2">
        <v>0</v>
      </c>
      <c r="E147" s="2">
        <f t="shared" si="3"/>
        <v>0</v>
      </c>
      <c r="F147" s="44"/>
      <c r="G147" s="45"/>
      <c r="H147" s="45"/>
      <c r="I147" s="46"/>
    </row>
    <row r="148" spans="1:9" ht="19.5" customHeight="1">
      <c r="A148" s="48"/>
      <c r="B148" s="35" t="s">
        <v>112</v>
      </c>
      <c r="C148" s="3">
        <v>0</v>
      </c>
      <c r="D148" s="3">
        <v>0</v>
      </c>
      <c r="E148" s="3">
        <f t="shared" si="3"/>
        <v>0</v>
      </c>
      <c r="F148" s="31"/>
      <c r="G148" s="32"/>
      <c r="H148" s="32"/>
      <c r="I148" s="33"/>
    </row>
    <row r="149" spans="1:9" ht="19.5" customHeight="1">
      <c r="A149" s="47"/>
      <c r="B149" s="35" t="s">
        <v>113</v>
      </c>
      <c r="C149" s="3">
        <v>0</v>
      </c>
      <c r="D149" s="3">
        <v>0</v>
      </c>
      <c r="E149" s="3">
        <f t="shared" si="3"/>
        <v>0</v>
      </c>
      <c r="F149" s="31"/>
      <c r="G149" s="32"/>
      <c r="H149" s="32"/>
      <c r="I149" s="33"/>
    </row>
    <row r="150" spans="1:9" ht="19.5" customHeight="1">
      <c r="A150" s="52" t="s">
        <v>114</v>
      </c>
      <c r="B150" s="53"/>
      <c r="C150" s="54">
        <f>SUM(C60+C69+C101+C108+C113+C116+C123+C131+C134+C142)</f>
        <v>5648203617</v>
      </c>
      <c r="D150" s="54">
        <f>SUM(D60+D69+D101+D108+D113+D116+D123+D131+D134+D142)</f>
        <v>21704206</v>
      </c>
      <c r="E150" s="54">
        <f t="shared" si="3"/>
        <v>5626499411</v>
      </c>
      <c r="F150" s="40"/>
      <c r="G150" s="41"/>
      <c r="H150" s="41"/>
      <c r="I150" s="42"/>
    </row>
    <row r="152" spans="3:5" ht="13.5">
      <c r="C152" s="79"/>
      <c r="D152" s="79"/>
      <c r="E152" s="79"/>
    </row>
    <row r="157" spans="3:4" ht="13.5">
      <c r="C157" s="79"/>
      <c r="D157" s="79"/>
    </row>
    <row r="158" spans="3:4" ht="13.5">
      <c r="C158" s="79"/>
      <c r="D158" s="79"/>
    </row>
  </sheetData>
  <sheetProtection/>
  <mergeCells count="18">
    <mergeCell ref="F23:I23"/>
    <mergeCell ref="F126:I126"/>
    <mergeCell ref="C58:C59"/>
    <mergeCell ref="D58:D59"/>
    <mergeCell ref="E58:E59"/>
    <mergeCell ref="F58:I59"/>
    <mergeCell ref="F65:I65"/>
    <mergeCell ref="F86:I86"/>
    <mergeCell ref="F17:I17"/>
    <mergeCell ref="F9:I9"/>
    <mergeCell ref="F125:I125"/>
    <mergeCell ref="A2:I2"/>
    <mergeCell ref="A1:I1"/>
    <mergeCell ref="C5:C6"/>
    <mergeCell ref="D5:D6"/>
    <mergeCell ref="E5:E6"/>
    <mergeCell ref="F5:I6"/>
    <mergeCell ref="F22:I22"/>
  </mergeCells>
  <printOptions/>
  <pageMargins left="0.35433070866141736" right="0.2755905511811024" top="0.5511811023622047" bottom="0.4724409448818898" header="0.4724409448818898" footer="0.3937007874015748"/>
  <pageSetup fitToHeight="0" fitToWidth="1" horizontalDpi="600" verticalDpi="600" orientation="landscape" paperSize="9" scale="90" r:id="rId1"/>
  <rowBreaks count="2" manualBreakCount="2">
    <brk id="30" max="8" man="1"/>
    <brk id="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7"/>
  <sheetViews>
    <sheetView showGridLines="0" view="pageBreakPreview" zoomScale="90" zoomScaleNormal="90" zoomScaleSheetLayoutView="90" zoomScalePageLayoutView="0" workbookViewId="0" topLeftCell="A1">
      <pane xSplit="2" ySplit="6" topLeftCell="C1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8" sqref="C138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5" customWidth="1"/>
    <col min="6" max="6" width="12.99609375" style="5" customWidth="1"/>
    <col min="7" max="7" width="11.77734375" style="5" customWidth="1"/>
    <col min="8" max="8" width="7.4453125" style="5" customWidth="1"/>
    <col min="9" max="9" width="13.8867187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금산빌딩!A1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9.5" customHeight="1">
      <c r="A2" s="403" t="str">
        <f>금산빌딩!A2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5" ht="19.5" customHeight="1">
      <c r="A3" s="6" t="s">
        <v>187</v>
      </c>
      <c r="B3" s="7"/>
      <c r="C3" s="7"/>
      <c r="D3" s="7"/>
      <c r="E3" s="7"/>
    </row>
    <row r="4" spans="1:9" ht="19.5" customHeight="1">
      <c r="A4" s="8" t="s">
        <v>303</v>
      </c>
      <c r="B4" s="7"/>
      <c r="C4" s="7"/>
      <c r="D4" s="7"/>
      <c r="E4" s="7"/>
      <c r="I4" s="120" t="s">
        <v>294</v>
      </c>
    </row>
    <row r="5" spans="1:9" ht="19.5" customHeight="1">
      <c r="A5" s="9" t="s">
        <v>121</v>
      </c>
      <c r="B5" s="10" t="s">
        <v>122</v>
      </c>
      <c r="C5" s="404" t="s">
        <v>153</v>
      </c>
      <c r="D5" s="404" t="s">
        <v>154</v>
      </c>
      <c r="E5" s="404" t="s">
        <v>0</v>
      </c>
      <c r="F5" s="413" t="s">
        <v>1</v>
      </c>
      <c r="G5" s="413"/>
      <c r="H5" s="413"/>
      <c r="I5" s="414"/>
    </row>
    <row r="6" spans="1:9" ht="19.5" customHeight="1">
      <c r="A6" s="11" t="s">
        <v>2</v>
      </c>
      <c r="B6" s="12" t="s">
        <v>3</v>
      </c>
      <c r="C6" s="405"/>
      <c r="D6" s="405"/>
      <c r="E6" s="405"/>
      <c r="F6" s="415"/>
      <c r="G6" s="415"/>
      <c r="H6" s="415"/>
      <c r="I6" s="416"/>
    </row>
    <row r="7" spans="1:9" ht="19.5" customHeight="1">
      <c r="A7" s="13" t="s">
        <v>169</v>
      </c>
      <c r="B7" s="18"/>
      <c r="C7" s="1">
        <f>SUM(C10)+C8</f>
        <v>0</v>
      </c>
      <c r="D7" s="1">
        <v>0</v>
      </c>
      <c r="E7" s="1">
        <f aca="true" t="shared" si="0" ref="E7:E54">C7-D7</f>
        <v>0</v>
      </c>
      <c r="F7" s="19"/>
      <c r="G7" s="20"/>
      <c r="H7" s="20"/>
      <c r="I7" s="21"/>
    </row>
    <row r="8" spans="1:9" ht="19.5" customHeight="1">
      <c r="A8" s="22" t="s">
        <v>149</v>
      </c>
      <c r="B8" s="18"/>
      <c r="C8" s="2">
        <f>SUM(C9)</f>
        <v>0</v>
      </c>
      <c r="D8" s="2">
        <v>0</v>
      </c>
      <c r="E8" s="2">
        <f t="shared" si="0"/>
        <v>0</v>
      </c>
      <c r="F8" s="19"/>
      <c r="G8" s="20"/>
      <c r="H8" s="20"/>
      <c r="I8" s="21"/>
    </row>
    <row r="9" spans="1:9" ht="19.5" customHeight="1">
      <c r="A9" s="13"/>
      <c r="B9" s="23" t="s">
        <v>170</v>
      </c>
      <c r="C9" s="2">
        <v>0</v>
      </c>
      <c r="D9" s="2">
        <v>0</v>
      </c>
      <c r="E9" s="2">
        <f t="shared" si="0"/>
        <v>0</v>
      </c>
      <c r="F9" s="19"/>
      <c r="G9" s="20"/>
      <c r="H9" s="20"/>
      <c r="I9" s="21"/>
    </row>
    <row r="10" spans="1:9" ht="19.5" customHeight="1">
      <c r="A10" s="24" t="s">
        <v>123</v>
      </c>
      <c r="B10" s="25"/>
      <c r="C10" s="3">
        <f>SUM(C11:C12)</f>
        <v>0</v>
      </c>
      <c r="D10" s="3">
        <v>0</v>
      </c>
      <c r="E10" s="3">
        <f t="shared" si="0"/>
        <v>0</v>
      </c>
      <c r="F10" s="19"/>
      <c r="G10" s="20"/>
      <c r="H10" s="20"/>
      <c r="I10" s="21"/>
    </row>
    <row r="11" spans="1:9" ht="19.5" customHeight="1">
      <c r="A11" s="26"/>
      <c r="B11" s="17" t="s">
        <v>124</v>
      </c>
      <c r="C11" s="3">
        <v>0</v>
      </c>
      <c r="D11" s="3">
        <v>0</v>
      </c>
      <c r="E11" s="3">
        <f t="shared" si="0"/>
        <v>0</v>
      </c>
      <c r="F11" s="19"/>
      <c r="G11" s="20"/>
      <c r="H11" s="20"/>
      <c r="I11" s="21"/>
    </row>
    <row r="12" spans="1:9" ht="19.5" customHeight="1">
      <c r="A12" s="27"/>
      <c r="B12" s="17" t="s">
        <v>125</v>
      </c>
      <c r="C12" s="3">
        <v>0</v>
      </c>
      <c r="D12" s="3">
        <v>0</v>
      </c>
      <c r="E12" s="3">
        <f t="shared" si="0"/>
        <v>0</v>
      </c>
      <c r="F12" s="19" t="s">
        <v>41</v>
      </c>
      <c r="G12" s="20"/>
      <c r="H12" s="20"/>
      <c r="I12" s="21" t="s">
        <v>41</v>
      </c>
    </row>
    <row r="13" spans="1:9" ht="18.75" customHeight="1">
      <c r="A13" s="28" t="s">
        <v>4</v>
      </c>
      <c r="B13" s="29"/>
      <c r="C13" s="30">
        <f>C14+C16+C18</f>
        <v>1070160000</v>
      </c>
      <c r="D13" s="30">
        <f>D14+D16+D18</f>
        <v>1070160000</v>
      </c>
      <c r="E13" s="30">
        <f t="shared" si="0"/>
        <v>0</v>
      </c>
      <c r="F13" s="31"/>
      <c r="G13" s="32"/>
      <c r="H13" s="32"/>
      <c r="I13" s="33"/>
    </row>
    <row r="14" spans="1:9" ht="18.75" customHeight="1">
      <c r="A14" s="34" t="s">
        <v>5</v>
      </c>
      <c r="B14" s="35"/>
      <c r="C14" s="3">
        <f>SUM(C15)</f>
        <v>45660000</v>
      </c>
      <c r="D14" s="3">
        <f>SUM(D15)</f>
        <v>45660000</v>
      </c>
      <c r="E14" s="3">
        <f t="shared" si="0"/>
        <v>0</v>
      </c>
      <c r="F14" s="31"/>
      <c r="G14" s="32"/>
      <c r="H14" s="32"/>
      <c r="I14" s="33"/>
    </row>
    <row r="15" spans="1:9" ht="18.75" customHeight="1">
      <c r="A15" s="34"/>
      <c r="B15" s="35" t="s">
        <v>6</v>
      </c>
      <c r="C15" s="3">
        <v>45660000</v>
      </c>
      <c r="D15" s="3">
        <v>45660000</v>
      </c>
      <c r="E15" s="3">
        <f t="shared" si="0"/>
        <v>0</v>
      </c>
      <c r="F15" s="31" t="s">
        <v>308</v>
      </c>
      <c r="G15" s="32"/>
      <c r="H15" s="32"/>
      <c r="I15" s="33"/>
    </row>
    <row r="16" spans="1:9" ht="18.75" customHeight="1">
      <c r="A16" s="34" t="s">
        <v>152</v>
      </c>
      <c r="B16" s="35"/>
      <c r="C16" s="3">
        <f>SUM(C17)</f>
        <v>28500000</v>
      </c>
      <c r="D16" s="3">
        <f>SUM(D17)</f>
        <v>28500000</v>
      </c>
      <c r="E16" s="3">
        <f t="shared" si="0"/>
        <v>0</v>
      </c>
      <c r="F16" s="31"/>
      <c r="G16" s="32"/>
      <c r="H16" s="32"/>
      <c r="I16" s="33"/>
    </row>
    <row r="17" spans="1:9" ht="18.75" customHeight="1">
      <c r="A17" s="115"/>
      <c r="B17" s="43" t="s">
        <v>8</v>
      </c>
      <c r="C17" s="2">
        <v>28500000</v>
      </c>
      <c r="D17" s="2">
        <v>28500000</v>
      </c>
      <c r="E17" s="2">
        <f t="shared" si="0"/>
        <v>0</v>
      </c>
      <c r="F17" s="44" t="s">
        <v>366</v>
      </c>
      <c r="G17" s="45"/>
      <c r="H17" s="45"/>
      <c r="I17" s="46"/>
    </row>
    <row r="18" spans="1:9" ht="18.75" customHeight="1">
      <c r="A18" s="34" t="s">
        <v>9</v>
      </c>
      <c r="B18" s="35"/>
      <c r="C18" s="3">
        <f>SUM(C19:C24)</f>
        <v>996000000</v>
      </c>
      <c r="D18" s="3">
        <f>SUM(D19:D24)</f>
        <v>996000000</v>
      </c>
      <c r="E18" s="3">
        <f t="shared" si="0"/>
        <v>0</v>
      </c>
      <c r="F18" s="31"/>
      <c r="G18" s="32"/>
      <c r="H18" s="32"/>
      <c r="I18" s="33"/>
    </row>
    <row r="19" spans="1:9" ht="18.75" customHeight="1">
      <c r="A19" s="36"/>
      <c r="B19" s="35" t="s">
        <v>10</v>
      </c>
      <c r="C19" s="3">
        <v>996000000</v>
      </c>
      <c r="D19" s="3">
        <v>996000000</v>
      </c>
      <c r="E19" s="3">
        <f t="shared" si="0"/>
        <v>0</v>
      </c>
      <c r="F19" s="31" t="s">
        <v>309</v>
      </c>
      <c r="G19" s="32"/>
      <c r="H19" s="32"/>
      <c r="I19" s="33"/>
    </row>
    <row r="20" spans="1:9" ht="18.75" customHeight="1">
      <c r="A20" s="48"/>
      <c r="B20" s="35" t="s">
        <v>172</v>
      </c>
      <c r="C20" s="3">
        <v>0</v>
      </c>
      <c r="D20" s="3">
        <v>0</v>
      </c>
      <c r="E20" s="3">
        <f t="shared" si="0"/>
        <v>0</v>
      </c>
      <c r="F20" s="31"/>
      <c r="G20" s="32"/>
      <c r="H20" s="32"/>
      <c r="I20" s="33"/>
    </row>
    <row r="21" spans="1:9" ht="18.75" customHeight="1">
      <c r="A21" s="48"/>
      <c r="B21" s="35" t="s">
        <v>126</v>
      </c>
      <c r="C21" s="3">
        <v>0</v>
      </c>
      <c r="D21" s="3">
        <v>0</v>
      </c>
      <c r="E21" s="3">
        <f t="shared" si="0"/>
        <v>0</v>
      </c>
      <c r="F21" s="31"/>
      <c r="G21" s="32"/>
      <c r="H21" s="32"/>
      <c r="I21" s="33"/>
    </row>
    <row r="22" spans="1:9" ht="19.5" customHeight="1">
      <c r="A22" s="89"/>
      <c r="B22" s="35" t="s">
        <v>173</v>
      </c>
      <c r="C22" s="91">
        <v>0</v>
      </c>
      <c r="D22" s="91">
        <v>0</v>
      </c>
      <c r="E22" s="1">
        <f t="shared" si="0"/>
        <v>0</v>
      </c>
      <c r="F22" s="70"/>
      <c r="G22" s="71"/>
      <c r="H22" s="71"/>
      <c r="I22" s="72"/>
    </row>
    <row r="23" spans="1:9" ht="19.5" customHeight="1">
      <c r="A23" s="90"/>
      <c r="B23" s="35" t="s">
        <v>174</v>
      </c>
      <c r="C23" s="73">
        <v>0</v>
      </c>
      <c r="D23" s="73">
        <v>0</v>
      </c>
      <c r="E23" s="3">
        <f t="shared" si="0"/>
        <v>0</v>
      </c>
      <c r="F23" s="74"/>
      <c r="G23" s="75"/>
      <c r="H23" s="75"/>
      <c r="I23" s="76"/>
    </row>
    <row r="24" spans="1:9" ht="19.5" customHeight="1">
      <c r="A24" s="27"/>
      <c r="B24" s="35" t="s">
        <v>175</v>
      </c>
      <c r="C24" s="73">
        <v>0</v>
      </c>
      <c r="D24" s="73">
        <v>0</v>
      </c>
      <c r="E24" s="3">
        <f t="shared" si="0"/>
        <v>0</v>
      </c>
      <c r="F24" s="77"/>
      <c r="G24" s="75"/>
      <c r="H24" s="75"/>
      <c r="I24" s="76"/>
    </row>
    <row r="25" spans="1:9" ht="18.75" customHeight="1">
      <c r="A25" s="100" t="s">
        <v>11</v>
      </c>
      <c r="B25" s="38"/>
      <c r="C25" s="54">
        <f>SUM(C26+C29)</f>
        <v>0</v>
      </c>
      <c r="D25" s="54">
        <v>0</v>
      </c>
      <c r="E25" s="54">
        <f t="shared" si="0"/>
        <v>0</v>
      </c>
      <c r="F25" s="40"/>
      <c r="G25" s="41"/>
      <c r="H25" s="41"/>
      <c r="I25" s="42"/>
    </row>
    <row r="26" spans="1:9" ht="18.75" customHeight="1">
      <c r="A26" s="47" t="s">
        <v>12</v>
      </c>
      <c r="B26" s="43"/>
      <c r="C26" s="2">
        <f>SUM(C27:C28)</f>
        <v>0</v>
      </c>
      <c r="D26" s="2">
        <v>0</v>
      </c>
      <c r="E26" s="2">
        <f t="shared" si="0"/>
        <v>0</v>
      </c>
      <c r="F26" s="44"/>
      <c r="G26" s="45"/>
      <c r="H26" s="45"/>
      <c r="I26" s="46"/>
    </row>
    <row r="27" spans="1:9" ht="18.75" customHeight="1">
      <c r="A27" s="36"/>
      <c r="B27" s="35" t="s">
        <v>13</v>
      </c>
      <c r="C27" s="3">
        <v>0</v>
      </c>
      <c r="D27" s="3">
        <v>0</v>
      </c>
      <c r="E27" s="3">
        <f t="shared" si="0"/>
        <v>0</v>
      </c>
      <c r="F27" s="31"/>
      <c r="G27" s="32"/>
      <c r="H27" s="32"/>
      <c r="I27" s="33"/>
    </row>
    <row r="28" spans="1:9" ht="18.75" customHeight="1">
      <c r="A28" s="47"/>
      <c r="B28" s="43" t="s">
        <v>14</v>
      </c>
      <c r="C28" s="2">
        <v>0</v>
      </c>
      <c r="D28" s="2">
        <v>0</v>
      </c>
      <c r="E28" s="2">
        <f t="shared" si="0"/>
        <v>0</v>
      </c>
      <c r="F28" s="44" t="s">
        <v>7</v>
      </c>
      <c r="G28" s="45"/>
      <c r="H28" s="45"/>
      <c r="I28" s="46"/>
    </row>
    <row r="29" spans="1:9" ht="19.5" customHeight="1">
      <c r="A29" s="34" t="s">
        <v>15</v>
      </c>
      <c r="B29" s="35"/>
      <c r="C29" s="3">
        <f>SUM(C30:C32)</f>
        <v>0</v>
      </c>
      <c r="D29" s="3">
        <v>0</v>
      </c>
      <c r="E29" s="3">
        <f t="shared" si="0"/>
        <v>0</v>
      </c>
      <c r="F29" s="31"/>
      <c r="G29" s="32"/>
      <c r="H29" s="32"/>
      <c r="I29" s="33"/>
    </row>
    <row r="30" spans="1:9" ht="19.5" customHeight="1">
      <c r="A30" s="36"/>
      <c r="B30" s="35" t="s">
        <v>16</v>
      </c>
      <c r="C30" s="3">
        <v>0</v>
      </c>
      <c r="D30" s="3">
        <v>0</v>
      </c>
      <c r="E30" s="3">
        <f t="shared" si="0"/>
        <v>0</v>
      </c>
      <c r="F30" s="31"/>
      <c r="G30" s="32"/>
      <c r="H30" s="32"/>
      <c r="I30" s="33"/>
    </row>
    <row r="31" spans="1:9" ht="19.5" customHeight="1">
      <c r="A31" s="48"/>
      <c r="B31" s="35" t="s">
        <v>17</v>
      </c>
      <c r="C31" s="3">
        <v>0</v>
      </c>
      <c r="D31" s="3">
        <v>0</v>
      </c>
      <c r="E31" s="3">
        <f t="shared" si="0"/>
        <v>0</v>
      </c>
      <c r="F31" s="31"/>
      <c r="G31" s="32"/>
      <c r="H31" s="32"/>
      <c r="I31" s="33"/>
    </row>
    <row r="32" spans="1:9" ht="19.5" customHeight="1">
      <c r="A32" s="47"/>
      <c r="B32" s="35" t="s">
        <v>18</v>
      </c>
      <c r="C32" s="3">
        <v>0</v>
      </c>
      <c r="D32" s="3">
        <v>0</v>
      </c>
      <c r="E32" s="3">
        <f t="shared" si="0"/>
        <v>0</v>
      </c>
      <c r="F32" s="50"/>
      <c r="G32" s="32"/>
      <c r="H32" s="32"/>
      <c r="I32" s="51"/>
    </row>
    <row r="33" spans="1:9" ht="19.5" customHeight="1">
      <c r="A33" s="28" t="s">
        <v>19</v>
      </c>
      <c r="B33" s="29"/>
      <c r="C33" s="30">
        <f>SUM(C34)</f>
        <v>0</v>
      </c>
      <c r="D33" s="30">
        <v>0</v>
      </c>
      <c r="E33" s="30">
        <f t="shared" si="0"/>
        <v>0</v>
      </c>
      <c r="F33" s="31"/>
      <c r="G33" s="32"/>
      <c r="H33" s="32"/>
      <c r="I33" s="33"/>
    </row>
    <row r="34" spans="1:9" ht="19.5" customHeight="1">
      <c r="A34" s="34" t="s">
        <v>20</v>
      </c>
      <c r="B34" s="35"/>
      <c r="C34" s="3">
        <f>SUM(C35:C39)</f>
        <v>0</v>
      </c>
      <c r="D34" s="3">
        <v>0</v>
      </c>
      <c r="E34" s="3">
        <f t="shared" si="0"/>
        <v>0</v>
      </c>
      <c r="F34" s="31"/>
      <c r="G34" s="32"/>
      <c r="H34" s="32"/>
      <c r="I34" s="33"/>
    </row>
    <row r="35" spans="1:9" ht="19.5" customHeight="1">
      <c r="A35" s="36"/>
      <c r="B35" s="35" t="s">
        <v>21</v>
      </c>
      <c r="C35" s="3">
        <v>0</v>
      </c>
      <c r="D35" s="3">
        <v>0</v>
      </c>
      <c r="E35" s="3">
        <f t="shared" si="0"/>
        <v>0</v>
      </c>
      <c r="F35" s="31"/>
      <c r="G35" s="32"/>
      <c r="H35" s="32"/>
      <c r="I35" s="33"/>
    </row>
    <row r="36" spans="1:9" ht="19.5" customHeight="1">
      <c r="A36" s="48"/>
      <c r="B36" s="35" t="s">
        <v>22</v>
      </c>
      <c r="C36" s="3">
        <v>0</v>
      </c>
      <c r="D36" s="3">
        <v>0</v>
      </c>
      <c r="E36" s="3">
        <f t="shared" si="0"/>
        <v>0</v>
      </c>
      <c r="F36" s="31"/>
      <c r="G36" s="32"/>
      <c r="H36" s="32"/>
      <c r="I36" s="33"/>
    </row>
    <row r="37" spans="1:9" ht="19.5" customHeight="1">
      <c r="A37" s="48"/>
      <c r="B37" s="35" t="s">
        <v>23</v>
      </c>
      <c r="C37" s="3">
        <v>0</v>
      </c>
      <c r="D37" s="3">
        <v>0</v>
      </c>
      <c r="E37" s="3">
        <f t="shared" si="0"/>
        <v>0</v>
      </c>
      <c r="F37" s="31"/>
      <c r="G37" s="32"/>
      <c r="H37" s="32"/>
      <c r="I37" s="33"/>
    </row>
    <row r="38" spans="1:9" ht="19.5" customHeight="1">
      <c r="A38" s="48"/>
      <c r="B38" s="43" t="s">
        <v>24</v>
      </c>
      <c r="C38" s="2">
        <v>0</v>
      </c>
      <c r="D38" s="2">
        <v>0</v>
      </c>
      <c r="E38" s="2">
        <f t="shared" si="0"/>
        <v>0</v>
      </c>
      <c r="F38" s="44"/>
      <c r="G38" s="45"/>
      <c r="H38" s="45"/>
      <c r="I38" s="46"/>
    </row>
    <row r="39" spans="1:9" ht="19.5" customHeight="1">
      <c r="A39" s="47"/>
      <c r="B39" s="35" t="s">
        <v>25</v>
      </c>
      <c r="C39" s="3">
        <v>0</v>
      </c>
      <c r="D39" s="3">
        <v>0</v>
      </c>
      <c r="E39" s="3">
        <f t="shared" si="0"/>
        <v>0</v>
      </c>
      <c r="F39" s="31"/>
      <c r="G39" s="32"/>
      <c r="H39" s="32"/>
      <c r="I39" s="33"/>
    </row>
    <row r="40" spans="1:9" ht="19.5" customHeight="1">
      <c r="A40" s="49" t="s">
        <v>26</v>
      </c>
      <c r="B40" s="43"/>
      <c r="C40" s="1">
        <f>SUM(C41)</f>
        <v>0</v>
      </c>
      <c r="D40" s="1">
        <v>0</v>
      </c>
      <c r="E40" s="1">
        <f t="shared" si="0"/>
        <v>0</v>
      </c>
      <c r="F40" s="44"/>
      <c r="G40" s="45"/>
      <c r="H40" s="45"/>
      <c r="I40" s="46"/>
    </row>
    <row r="41" spans="1:9" ht="19.5" customHeight="1">
      <c r="A41" s="34" t="s">
        <v>27</v>
      </c>
      <c r="B41" s="35"/>
      <c r="C41" s="3">
        <f>SUM(C42)</f>
        <v>0</v>
      </c>
      <c r="D41" s="3">
        <v>0</v>
      </c>
      <c r="E41" s="3">
        <f t="shared" si="0"/>
        <v>0</v>
      </c>
      <c r="F41" s="31"/>
      <c r="G41" s="32"/>
      <c r="H41" s="32"/>
      <c r="I41" s="33"/>
    </row>
    <row r="42" spans="1:9" ht="19.5" customHeight="1">
      <c r="A42" s="36"/>
      <c r="B42" s="35" t="s">
        <v>28</v>
      </c>
      <c r="C42" s="3">
        <v>0</v>
      </c>
      <c r="D42" s="3">
        <v>0</v>
      </c>
      <c r="E42" s="3">
        <f t="shared" si="0"/>
        <v>0</v>
      </c>
      <c r="F42" s="31"/>
      <c r="G42" s="32"/>
      <c r="H42" s="32"/>
      <c r="I42" s="33"/>
    </row>
    <row r="43" spans="1:9" ht="21" customHeight="1">
      <c r="A43" s="28" t="s">
        <v>29</v>
      </c>
      <c r="B43" s="29"/>
      <c r="C43" s="30">
        <f>SUM(C44+C47)</f>
        <v>179500000</v>
      </c>
      <c r="D43" s="30">
        <f>SUM(D44+D47)</f>
        <v>179500000</v>
      </c>
      <c r="E43" s="30">
        <f t="shared" si="0"/>
        <v>0</v>
      </c>
      <c r="F43" s="31"/>
      <c r="G43" s="32"/>
      <c r="H43" s="32"/>
      <c r="I43" s="33"/>
    </row>
    <row r="44" spans="1:9" ht="21" customHeight="1">
      <c r="A44" s="34" t="s">
        <v>30</v>
      </c>
      <c r="B44" s="35"/>
      <c r="C44" s="3">
        <f>SUM(C45:C46)</f>
        <v>0</v>
      </c>
      <c r="D44" s="3">
        <v>0</v>
      </c>
      <c r="E44" s="3">
        <f t="shared" si="0"/>
        <v>0</v>
      </c>
      <c r="F44" s="31"/>
      <c r="G44" s="32"/>
      <c r="H44" s="32"/>
      <c r="I44" s="33"/>
    </row>
    <row r="45" spans="1:9" ht="21" customHeight="1">
      <c r="A45" s="36"/>
      <c r="B45" s="35" t="s">
        <v>31</v>
      </c>
      <c r="C45" s="3">
        <v>0</v>
      </c>
      <c r="D45" s="3">
        <v>0</v>
      </c>
      <c r="E45" s="3">
        <f t="shared" si="0"/>
        <v>0</v>
      </c>
      <c r="F45" s="31"/>
      <c r="G45" s="32"/>
      <c r="H45" s="32"/>
      <c r="I45" s="33"/>
    </row>
    <row r="46" spans="1:9" ht="21" customHeight="1">
      <c r="A46" s="37"/>
      <c r="B46" s="38" t="s">
        <v>32</v>
      </c>
      <c r="C46" s="39">
        <v>0</v>
      </c>
      <c r="D46" s="39">
        <v>0</v>
      </c>
      <c r="E46" s="39">
        <f t="shared" si="0"/>
        <v>0</v>
      </c>
      <c r="F46" s="40" t="s">
        <v>7</v>
      </c>
      <c r="G46" s="41"/>
      <c r="H46" s="41"/>
      <c r="I46" s="42"/>
    </row>
    <row r="47" spans="1:9" ht="21" customHeight="1">
      <c r="A47" s="47" t="s">
        <v>33</v>
      </c>
      <c r="B47" s="43"/>
      <c r="C47" s="1">
        <f>SUM(C48:C49)</f>
        <v>179500000</v>
      </c>
      <c r="D47" s="1">
        <f>SUM(D48:D49)</f>
        <v>179500000</v>
      </c>
      <c r="E47" s="1">
        <f t="shared" si="0"/>
        <v>0</v>
      </c>
      <c r="F47" s="44"/>
      <c r="G47" s="45"/>
      <c r="H47" s="45"/>
      <c r="I47" s="46"/>
    </row>
    <row r="48" spans="1:9" ht="21" customHeight="1">
      <c r="A48" s="36"/>
      <c r="B48" s="35" t="s">
        <v>34</v>
      </c>
      <c r="C48" s="3">
        <v>179500000</v>
      </c>
      <c r="D48" s="3">
        <v>179500000</v>
      </c>
      <c r="E48" s="3">
        <f t="shared" si="0"/>
        <v>0</v>
      </c>
      <c r="F48" s="31"/>
      <c r="G48" s="32"/>
      <c r="H48" s="32"/>
      <c r="I48" s="33" t="s">
        <v>171</v>
      </c>
    </row>
    <row r="49" spans="1:9" ht="21" customHeight="1">
      <c r="A49" s="37"/>
      <c r="B49" s="38" t="s">
        <v>35</v>
      </c>
      <c r="C49" s="39">
        <v>0</v>
      </c>
      <c r="D49" s="39">
        <v>0</v>
      </c>
      <c r="E49" s="39">
        <f t="shared" si="0"/>
        <v>0</v>
      </c>
      <c r="F49" s="40" t="s">
        <v>7</v>
      </c>
      <c r="G49" s="41"/>
      <c r="H49" s="41"/>
      <c r="I49" s="42"/>
    </row>
    <row r="50" spans="1:9" ht="21" customHeight="1">
      <c r="A50" s="49" t="s">
        <v>36</v>
      </c>
      <c r="B50" s="59"/>
      <c r="C50" s="1">
        <f>SUM(C51)</f>
        <v>0</v>
      </c>
      <c r="D50" s="1">
        <v>0</v>
      </c>
      <c r="E50" s="1">
        <f t="shared" si="0"/>
        <v>0</v>
      </c>
      <c r="F50" s="44"/>
      <c r="G50" s="45"/>
      <c r="H50" s="45"/>
      <c r="I50" s="46"/>
    </row>
    <row r="51" spans="1:9" ht="21" customHeight="1">
      <c r="A51" s="34" t="s">
        <v>176</v>
      </c>
      <c r="B51" s="35"/>
      <c r="C51" s="3">
        <f>SUM(C52)</f>
        <v>0</v>
      </c>
      <c r="D51" s="3">
        <v>0</v>
      </c>
      <c r="E51" s="3">
        <f t="shared" si="0"/>
        <v>0</v>
      </c>
      <c r="F51" s="31"/>
      <c r="G51" s="32"/>
      <c r="H51" s="32"/>
      <c r="I51" s="33"/>
    </row>
    <row r="52" spans="1:9" ht="21" customHeight="1">
      <c r="A52" s="36"/>
      <c r="B52" s="60" t="s">
        <v>177</v>
      </c>
      <c r="C52" s="61">
        <v>0</v>
      </c>
      <c r="D52" s="61">
        <v>0</v>
      </c>
      <c r="E52" s="61">
        <f t="shared" si="0"/>
        <v>0</v>
      </c>
      <c r="F52" s="62"/>
      <c r="G52" s="63"/>
      <c r="H52" s="63"/>
      <c r="I52" s="64"/>
    </row>
    <row r="53" spans="1:9" ht="21" customHeight="1">
      <c r="A53" s="83" t="s">
        <v>37</v>
      </c>
      <c r="B53" s="93"/>
      <c r="C53" s="85">
        <v>2772331612</v>
      </c>
      <c r="D53" s="85">
        <v>1639399624</v>
      </c>
      <c r="E53" s="94">
        <f t="shared" si="0"/>
        <v>1132931988</v>
      </c>
      <c r="F53" s="97" t="s">
        <v>155</v>
      </c>
      <c r="G53" s="98">
        <f>C53</f>
        <v>2772331612</v>
      </c>
      <c r="H53" s="87"/>
      <c r="I53" s="88"/>
    </row>
    <row r="54" spans="1:9" ht="21" customHeight="1">
      <c r="A54" s="52" t="s">
        <v>38</v>
      </c>
      <c r="B54" s="53"/>
      <c r="C54" s="54">
        <f>C7+C13+C25+C33+C40+C43+C50+C53</f>
        <v>4021991612</v>
      </c>
      <c r="D54" s="54">
        <f>D7+D13+D25+D33+D40+D43+D50+D53</f>
        <v>2889059624</v>
      </c>
      <c r="E54" s="54">
        <f t="shared" si="0"/>
        <v>1132931988</v>
      </c>
      <c r="F54" s="40"/>
      <c r="G54" s="41"/>
      <c r="H54" s="41"/>
      <c r="I54" s="42"/>
    </row>
    <row r="55" spans="1:9" ht="19.5" customHeight="1">
      <c r="A55" s="55"/>
      <c r="B55" s="55"/>
      <c r="C55" s="56"/>
      <c r="D55" s="56"/>
      <c r="E55" s="56"/>
      <c r="F55" s="56"/>
      <c r="G55" s="56"/>
      <c r="H55" s="56"/>
      <c r="I55" s="56"/>
    </row>
    <row r="56" spans="1:5" ht="19.5" customHeight="1">
      <c r="A56" s="6" t="s">
        <v>187</v>
      </c>
      <c r="B56" s="7"/>
      <c r="C56" s="7"/>
      <c r="D56" s="7"/>
      <c r="E56" s="7"/>
    </row>
    <row r="57" spans="1:9" ht="19.5" customHeight="1">
      <c r="A57" s="57" t="s">
        <v>117</v>
      </c>
      <c r="B57" s="57"/>
      <c r="C57" s="58"/>
      <c r="D57" s="58"/>
      <c r="E57" s="58"/>
      <c r="F57" s="58"/>
      <c r="G57" s="58"/>
      <c r="H57" s="58"/>
      <c r="I57" s="120" t="s">
        <v>300</v>
      </c>
    </row>
    <row r="58" spans="1:15" ht="19.5" customHeight="1">
      <c r="A58" s="9" t="s">
        <v>121</v>
      </c>
      <c r="B58" s="10" t="s">
        <v>122</v>
      </c>
      <c r="C58" s="404" t="str">
        <f>C5</f>
        <v>추경예산</v>
      </c>
      <c r="D58" s="406" t="str">
        <f>D5</f>
        <v>본 예산</v>
      </c>
      <c r="E58" s="404" t="s">
        <v>0</v>
      </c>
      <c r="F58" s="408" t="s">
        <v>1</v>
      </c>
      <c r="G58" s="408"/>
      <c r="H58" s="408"/>
      <c r="I58" s="409"/>
      <c r="K58" s="69">
        <v>24271900</v>
      </c>
      <c r="L58" s="69">
        <v>5521430</v>
      </c>
      <c r="M58" s="69">
        <f aca="true" t="shared" si="1" ref="M58:M67">N58-K58-L58</f>
        <v>44748880</v>
      </c>
      <c r="N58" s="69">
        <v>74542210</v>
      </c>
      <c r="O58" s="5">
        <v>3</v>
      </c>
    </row>
    <row r="59" spans="1:15" ht="19.5" customHeight="1">
      <c r="A59" s="11" t="s">
        <v>2</v>
      </c>
      <c r="B59" s="12" t="s">
        <v>3</v>
      </c>
      <c r="C59" s="405"/>
      <c r="D59" s="407"/>
      <c r="E59" s="405"/>
      <c r="F59" s="410"/>
      <c r="G59" s="410"/>
      <c r="H59" s="410"/>
      <c r="I59" s="411"/>
      <c r="K59" s="69">
        <v>23176900</v>
      </c>
      <c r="L59" s="69">
        <v>5303480</v>
      </c>
      <c r="M59" s="69">
        <f t="shared" si="1"/>
        <v>43503440</v>
      </c>
      <c r="N59" s="69">
        <v>71983820</v>
      </c>
      <c r="O59" s="5">
        <v>4</v>
      </c>
    </row>
    <row r="60" spans="1:15" ht="18.75" customHeight="1">
      <c r="A60" s="49" t="s">
        <v>178</v>
      </c>
      <c r="B60" s="59"/>
      <c r="C60" s="1">
        <f>SUM(C61)</f>
        <v>0</v>
      </c>
      <c r="D60" s="1">
        <f>SUM(D61)</f>
        <v>0</v>
      </c>
      <c r="E60" s="1">
        <f aca="true" t="shared" si="2" ref="E60:E91">C60-D60</f>
        <v>0</v>
      </c>
      <c r="F60" s="44"/>
      <c r="G60" s="45"/>
      <c r="H60" s="45"/>
      <c r="I60" s="46"/>
      <c r="K60" s="69">
        <v>23176900</v>
      </c>
      <c r="L60" s="69">
        <v>5450250</v>
      </c>
      <c r="M60" s="69">
        <f t="shared" si="1"/>
        <v>39205000</v>
      </c>
      <c r="N60" s="69">
        <v>67832150</v>
      </c>
      <c r="O60" s="5">
        <v>5</v>
      </c>
    </row>
    <row r="61" spans="1:15" ht="18.75" customHeight="1">
      <c r="A61" s="34" t="s">
        <v>179</v>
      </c>
      <c r="B61" s="35"/>
      <c r="C61" s="3">
        <f>SUM(C62:C68)</f>
        <v>0</v>
      </c>
      <c r="D61" s="3">
        <f>SUM(D62:D68)</f>
        <v>0</v>
      </c>
      <c r="E61" s="3">
        <f t="shared" si="2"/>
        <v>0</v>
      </c>
      <c r="F61" s="31"/>
      <c r="G61" s="32"/>
      <c r="H61" s="32"/>
      <c r="I61" s="33"/>
      <c r="K61" s="69">
        <v>23951250</v>
      </c>
      <c r="L61" s="69">
        <v>5582780</v>
      </c>
      <c r="M61" s="69">
        <f t="shared" si="1"/>
        <v>42191060</v>
      </c>
      <c r="N61" s="69">
        <v>71725090</v>
      </c>
      <c r="O61" s="5">
        <v>6</v>
      </c>
    </row>
    <row r="62" spans="1:15" ht="18.75" customHeight="1">
      <c r="A62" s="36"/>
      <c r="B62" s="60" t="s">
        <v>39</v>
      </c>
      <c r="C62" s="61">
        <v>0</v>
      </c>
      <c r="D62" s="61">
        <v>0</v>
      </c>
      <c r="E62" s="3">
        <f t="shared" si="2"/>
        <v>0</v>
      </c>
      <c r="F62" s="62"/>
      <c r="G62" s="63"/>
      <c r="H62" s="63"/>
      <c r="I62" s="64"/>
      <c r="K62" s="69">
        <v>23348300</v>
      </c>
      <c r="L62" s="69">
        <v>5481620</v>
      </c>
      <c r="M62" s="69">
        <f t="shared" si="1"/>
        <v>38941020</v>
      </c>
      <c r="N62" s="69">
        <v>67770940</v>
      </c>
      <c r="O62" s="5">
        <v>7</v>
      </c>
    </row>
    <row r="63" spans="1:15" ht="18.75" customHeight="1">
      <c r="A63" s="48"/>
      <c r="B63" s="35" t="s">
        <v>40</v>
      </c>
      <c r="C63" s="61">
        <v>0</v>
      </c>
      <c r="D63" s="3">
        <v>0</v>
      </c>
      <c r="E63" s="3">
        <f t="shared" si="2"/>
        <v>0</v>
      </c>
      <c r="F63" s="62"/>
      <c r="G63" s="32" t="s">
        <v>7</v>
      </c>
      <c r="H63" s="32" t="s">
        <v>7</v>
      </c>
      <c r="I63" s="33"/>
      <c r="K63" s="69">
        <v>24032300</v>
      </c>
      <c r="L63" s="69">
        <v>5583850</v>
      </c>
      <c r="M63" s="69">
        <f t="shared" si="1"/>
        <v>44500390</v>
      </c>
      <c r="N63" s="69">
        <v>74116540</v>
      </c>
      <c r="O63" s="5">
        <v>8</v>
      </c>
    </row>
    <row r="64" spans="1:15" ht="18.75" customHeight="1">
      <c r="A64" s="48"/>
      <c r="B64" s="60" t="s">
        <v>42</v>
      </c>
      <c r="C64" s="61">
        <v>0</v>
      </c>
      <c r="D64" s="61">
        <v>0</v>
      </c>
      <c r="E64" s="3">
        <f t="shared" si="2"/>
        <v>0</v>
      </c>
      <c r="F64" s="62"/>
      <c r="G64" s="63" t="s">
        <v>41</v>
      </c>
      <c r="H64" s="63" t="s">
        <v>41</v>
      </c>
      <c r="I64" s="64"/>
      <c r="K64" s="69">
        <v>23425300</v>
      </c>
      <c r="L64" s="69">
        <v>5482690</v>
      </c>
      <c r="M64" s="69">
        <f t="shared" si="1"/>
        <v>43413340</v>
      </c>
      <c r="N64" s="69">
        <v>72321330</v>
      </c>
      <c r="O64" s="5">
        <v>9</v>
      </c>
    </row>
    <row r="65" spans="1:15" ht="18.75" customHeight="1">
      <c r="A65" s="48"/>
      <c r="B65" s="35" t="s">
        <v>43</v>
      </c>
      <c r="C65" s="61">
        <v>0</v>
      </c>
      <c r="D65" s="3">
        <v>0</v>
      </c>
      <c r="E65" s="3">
        <f t="shared" si="2"/>
        <v>0</v>
      </c>
      <c r="F65" s="31"/>
      <c r="G65" s="32"/>
      <c r="H65" s="32" t="s">
        <v>41</v>
      </c>
      <c r="I65" s="33"/>
      <c r="K65" s="69">
        <v>23425300</v>
      </c>
      <c r="L65" s="69">
        <v>5482700</v>
      </c>
      <c r="M65" s="69">
        <f t="shared" si="1"/>
        <v>41985800</v>
      </c>
      <c r="N65" s="69">
        <v>70893800</v>
      </c>
      <c r="O65" s="5">
        <v>10</v>
      </c>
    </row>
    <row r="66" spans="1:15" ht="18.75" customHeight="1">
      <c r="A66" s="48"/>
      <c r="B66" s="35" t="s">
        <v>44</v>
      </c>
      <c r="C66" s="3">
        <v>0</v>
      </c>
      <c r="D66" s="3">
        <v>0</v>
      </c>
      <c r="E66" s="3">
        <f t="shared" si="2"/>
        <v>0</v>
      </c>
      <c r="F66" s="31"/>
      <c r="G66" s="32"/>
      <c r="H66" s="32"/>
      <c r="I66" s="33"/>
      <c r="K66" s="69">
        <v>21604300</v>
      </c>
      <c r="L66" s="69">
        <v>5298030</v>
      </c>
      <c r="M66" s="69">
        <f t="shared" si="1"/>
        <v>45679020</v>
      </c>
      <c r="N66" s="69">
        <v>72581350</v>
      </c>
      <c r="O66" s="5">
        <v>11</v>
      </c>
    </row>
    <row r="67" spans="1:15" ht="18.75" customHeight="1">
      <c r="A67" s="48"/>
      <c r="B67" s="35" t="s">
        <v>45</v>
      </c>
      <c r="C67" s="3">
        <v>0</v>
      </c>
      <c r="D67" s="3">
        <v>0</v>
      </c>
      <c r="E67" s="3">
        <f t="shared" si="2"/>
        <v>0</v>
      </c>
      <c r="F67" s="31"/>
      <c r="G67" s="32"/>
      <c r="H67" s="32"/>
      <c r="I67" s="33"/>
      <c r="K67" s="69">
        <v>20997300</v>
      </c>
      <c r="L67" s="69">
        <v>5196870</v>
      </c>
      <c r="M67" s="69">
        <f t="shared" si="1"/>
        <v>31628130</v>
      </c>
      <c r="N67" s="69">
        <v>57822300</v>
      </c>
      <c r="O67" s="5">
        <v>12</v>
      </c>
    </row>
    <row r="68" spans="1:14" ht="18.75" customHeight="1">
      <c r="A68" s="47"/>
      <c r="B68" s="35" t="s">
        <v>46</v>
      </c>
      <c r="C68" s="3">
        <v>0</v>
      </c>
      <c r="D68" s="3">
        <v>0</v>
      </c>
      <c r="E68" s="3">
        <f t="shared" si="2"/>
        <v>0</v>
      </c>
      <c r="F68" s="31"/>
      <c r="G68" s="32" t="s">
        <v>41</v>
      </c>
      <c r="H68" s="32"/>
      <c r="I68" s="33"/>
      <c r="K68" s="69">
        <f>SUM(K58:K67)</f>
        <v>231409750</v>
      </c>
      <c r="L68" s="69">
        <f>SUM(L58:L67)</f>
        <v>54383700</v>
      </c>
      <c r="M68" s="69">
        <f>SUM(M58:M67)</f>
        <v>415796080</v>
      </c>
      <c r="N68" s="69">
        <f>SUM(N58:N67)</f>
        <v>701589530</v>
      </c>
    </row>
    <row r="69" spans="1:9" ht="18.75" customHeight="1">
      <c r="A69" s="28" t="s">
        <v>47</v>
      </c>
      <c r="B69" s="29"/>
      <c r="C69" s="30">
        <f>SUM(C70+C77+C87+C94)</f>
        <v>1131700000</v>
      </c>
      <c r="D69" s="30">
        <f>SUM(D70+D77+D87+D94)</f>
        <v>1131700000</v>
      </c>
      <c r="E69" s="30">
        <f t="shared" si="2"/>
        <v>0</v>
      </c>
      <c r="F69" s="31"/>
      <c r="G69" s="32"/>
      <c r="H69" s="32"/>
      <c r="I69" s="33"/>
    </row>
    <row r="70" spans="1:9" ht="18.75" customHeight="1">
      <c r="A70" s="34" t="s">
        <v>48</v>
      </c>
      <c r="B70" s="35"/>
      <c r="C70" s="3">
        <f>SUM(C71:C76)</f>
        <v>801000000</v>
      </c>
      <c r="D70" s="3">
        <f>SUM(D71:D76)</f>
        <v>801000000</v>
      </c>
      <c r="E70" s="3">
        <f t="shared" si="2"/>
        <v>0</v>
      </c>
      <c r="F70" s="31"/>
      <c r="G70" s="32"/>
      <c r="H70" s="32"/>
      <c r="I70" s="33"/>
    </row>
    <row r="71" spans="1:9" ht="18.75" customHeight="1">
      <c r="A71" s="36"/>
      <c r="B71" s="35" t="s">
        <v>49</v>
      </c>
      <c r="C71" s="3">
        <v>80000000</v>
      </c>
      <c r="D71" s="3">
        <v>80000000</v>
      </c>
      <c r="E71" s="3">
        <f t="shared" si="2"/>
        <v>0</v>
      </c>
      <c r="F71" s="435" t="s">
        <v>448</v>
      </c>
      <c r="G71" s="436"/>
      <c r="H71" s="436"/>
      <c r="I71" s="437"/>
    </row>
    <row r="72" spans="1:9" ht="18.75" customHeight="1">
      <c r="A72" s="48"/>
      <c r="B72" s="35" t="s">
        <v>50</v>
      </c>
      <c r="C72" s="3">
        <v>0</v>
      </c>
      <c r="D72" s="3">
        <v>0</v>
      </c>
      <c r="E72" s="3">
        <f t="shared" si="2"/>
        <v>0</v>
      </c>
      <c r="F72" s="31" t="s">
        <v>7</v>
      </c>
      <c r="G72" s="32" t="s">
        <v>7</v>
      </c>
      <c r="H72" s="32" t="s">
        <v>7</v>
      </c>
      <c r="I72" s="33" t="s">
        <v>7</v>
      </c>
    </row>
    <row r="73" spans="1:9" ht="18.75" customHeight="1">
      <c r="A73" s="48"/>
      <c r="B73" s="35" t="s">
        <v>180</v>
      </c>
      <c r="C73" s="61">
        <v>720000000</v>
      </c>
      <c r="D73" s="61">
        <v>720000000</v>
      </c>
      <c r="E73" s="3">
        <f t="shared" si="2"/>
        <v>0</v>
      </c>
      <c r="F73" s="62" t="s">
        <v>272</v>
      </c>
      <c r="G73" s="32"/>
      <c r="H73" s="32"/>
      <c r="I73" s="33"/>
    </row>
    <row r="74" spans="1:9" ht="18.75" customHeight="1">
      <c r="A74" s="48"/>
      <c r="B74" s="35" t="s">
        <v>51</v>
      </c>
      <c r="C74" s="3">
        <v>1000000</v>
      </c>
      <c r="D74" s="3">
        <v>1000000</v>
      </c>
      <c r="E74" s="3">
        <f t="shared" si="2"/>
        <v>0</v>
      </c>
      <c r="F74" s="31" t="s">
        <v>188</v>
      </c>
      <c r="G74" s="32"/>
      <c r="H74" s="32" t="s">
        <v>7</v>
      </c>
      <c r="I74" s="33"/>
    </row>
    <row r="75" spans="1:9" ht="18.75" customHeight="1">
      <c r="A75" s="48"/>
      <c r="B75" s="60" t="s">
        <v>52</v>
      </c>
      <c r="C75" s="61">
        <v>0</v>
      </c>
      <c r="D75" s="61">
        <v>0</v>
      </c>
      <c r="E75" s="3">
        <f t="shared" si="2"/>
        <v>0</v>
      </c>
      <c r="F75" s="62"/>
      <c r="G75" s="63" t="s">
        <v>7</v>
      </c>
      <c r="H75" s="63" t="s">
        <v>7</v>
      </c>
      <c r="I75" s="64" t="s">
        <v>7</v>
      </c>
    </row>
    <row r="76" spans="1:9" ht="18.75" customHeight="1">
      <c r="A76" s="47"/>
      <c r="B76" s="35" t="s">
        <v>53</v>
      </c>
      <c r="C76" s="3">
        <v>0</v>
      </c>
      <c r="D76" s="3">
        <v>0</v>
      </c>
      <c r="E76" s="3">
        <f t="shared" si="2"/>
        <v>0</v>
      </c>
      <c r="F76" s="31"/>
      <c r="G76" s="32"/>
      <c r="H76" s="32"/>
      <c r="I76" s="33"/>
    </row>
    <row r="77" spans="1:9" ht="21.75" customHeight="1">
      <c r="A77" s="47" t="s">
        <v>54</v>
      </c>
      <c r="B77" s="43"/>
      <c r="C77" s="1">
        <f>SUM(C78:C86)</f>
        <v>330700000</v>
      </c>
      <c r="D77" s="1">
        <f>SUM(D78:D86)</f>
        <v>330700000</v>
      </c>
      <c r="E77" s="1">
        <f t="shared" si="2"/>
        <v>0</v>
      </c>
      <c r="F77" s="44"/>
      <c r="G77" s="45"/>
      <c r="H77" s="45"/>
      <c r="I77" s="46"/>
    </row>
    <row r="78" spans="1:9" ht="21.75" customHeight="1">
      <c r="A78" s="36"/>
      <c r="B78" s="60" t="s">
        <v>55</v>
      </c>
      <c r="C78" s="61">
        <v>0</v>
      </c>
      <c r="D78" s="61">
        <v>0</v>
      </c>
      <c r="E78" s="3">
        <f t="shared" si="2"/>
        <v>0</v>
      </c>
      <c r="F78" s="62"/>
      <c r="G78" s="63"/>
      <c r="H78" s="63"/>
      <c r="I78" s="64"/>
    </row>
    <row r="79" spans="1:9" ht="21.75" customHeight="1">
      <c r="A79" s="48"/>
      <c r="B79" s="60" t="s">
        <v>56</v>
      </c>
      <c r="C79" s="61">
        <v>0</v>
      </c>
      <c r="D79" s="61">
        <v>0</v>
      </c>
      <c r="E79" s="3">
        <f t="shared" si="2"/>
        <v>0</v>
      </c>
      <c r="F79" s="62"/>
      <c r="G79" s="63"/>
      <c r="H79" s="63"/>
      <c r="I79" s="64"/>
    </row>
    <row r="80" spans="1:9" ht="21.75" customHeight="1">
      <c r="A80" s="37"/>
      <c r="B80" s="38" t="s">
        <v>181</v>
      </c>
      <c r="C80" s="39">
        <v>1000000</v>
      </c>
      <c r="D80" s="39">
        <v>1000000</v>
      </c>
      <c r="E80" s="39">
        <f t="shared" si="2"/>
        <v>0</v>
      </c>
      <c r="F80" s="40"/>
      <c r="G80" s="41"/>
      <c r="H80" s="41"/>
      <c r="I80" s="42"/>
    </row>
    <row r="81" spans="1:9" ht="21.75" customHeight="1">
      <c r="A81" s="48"/>
      <c r="B81" s="43" t="s">
        <v>57</v>
      </c>
      <c r="C81" s="2">
        <v>0</v>
      </c>
      <c r="D81" s="2">
        <v>0</v>
      </c>
      <c r="E81" s="2">
        <f t="shared" si="2"/>
        <v>0</v>
      </c>
      <c r="F81" s="44"/>
      <c r="G81" s="45"/>
      <c r="H81" s="45"/>
      <c r="I81" s="46"/>
    </row>
    <row r="82" spans="1:9" ht="21.75" customHeight="1">
      <c r="A82" s="48"/>
      <c r="B82" s="35" t="s">
        <v>58</v>
      </c>
      <c r="C82" s="3">
        <v>0</v>
      </c>
      <c r="D82" s="3">
        <v>0</v>
      </c>
      <c r="E82" s="3">
        <f t="shared" si="2"/>
        <v>0</v>
      </c>
      <c r="F82" s="31"/>
      <c r="G82" s="32"/>
      <c r="H82" s="32"/>
      <c r="I82" s="33"/>
    </row>
    <row r="83" spans="1:9" ht="21.75" customHeight="1">
      <c r="A83" s="48"/>
      <c r="B83" s="80" t="s">
        <v>59</v>
      </c>
      <c r="C83" s="95">
        <v>7200000</v>
      </c>
      <c r="D83" s="95">
        <v>7200000</v>
      </c>
      <c r="E83" s="2">
        <f t="shared" si="2"/>
        <v>0</v>
      </c>
      <c r="F83" s="96" t="s">
        <v>310</v>
      </c>
      <c r="G83" s="81"/>
      <c r="H83" s="81"/>
      <c r="I83" s="82"/>
    </row>
    <row r="84" spans="1:9" ht="21.75" customHeight="1">
      <c r="A84" s="48"/>
      <c r="B84" s="60" t="s">
        <v>60</v>
      </c>
      <c r="C84" s="61">
        <v>2500000</v>
      </c>
      <c r="D84" s="61">
        <v>2500000</v>
      </c>
      <c r="E84" s="3">
        <f t="shared" si="2"/>
        <v>0</v>
      </c>
      <c r="F84" s="62" t="s">
        <v>311</v>
      </c>
      <c r="G84" s="63"/>
      <c r="H84" s="63"/>
      <c r="I84" s="64"/>
    </row>
    <row r="85" spans="1:9" ht="21.75" customHeight="1">
      <c r="A85" s="48"/>
      <c r="B85" s="60" t="s">
        <v>61</v>
      </c>
      <c r="C85" s="61">
        <v>275000000</v>
      </c>
      <c r="D85" s="61">
        <v>275000000</v>
      </c>
      <c r="E85" s="3">
        <f t="shared" si="2"/>
        <v>0</v>
      </c>
      <c r="F85" s="417" t="s">
        <v>273</v>
      </c>
      <c r="G85" s="418"/>
      <c r="H85" s="418"/>
      <c r="I85" s="419"/>
    </row>
    <row r="86" spans="1:9" ht="21" customHeight="1">
      <c r="A86" s="48"/>
      <c r="B86" s="35" t="s">
        <v>62</v>
      </c>
      <c r="C86" s="3">
        <v>45000000</v>
      </c>
      <c r="D86" s="3">
        <v>45000000</v>
      </c>
      <c r="E86" s="3">
        <f t="shared" si="2"/>
        <v>0</v>
      </c>
      <c r="F86" s="417" t="s">
        <v>312</v>
      </c>
      <c r="G86" s="418"/>
      <c r="H86" s="418"/>
      <c r="I86" s="419"/>
    </row>
    <row r="87" spans="1:9" ht="18.75" customHeight="1">
      <c r="A87" s="34" t="s">
        <v>63</v>
      </c>
      <c r="B87" s="35"/>
      <c r="C87" s="30">
        <f>SUM(C88:C93)</f>
        <v>0</v>
      </c>
      <c r="D87" s="30">
        <f>SUM(D88:D93)</f>
        <v>0</v>
      </c>
      <c r="E87" s="30">
        <f t="shared" si="2"/>
        <v>0</v>
      </c>
      <c r="F87" s="31"/>
      <c r="G87" s="32"/>
      <c r="H87" s="32"/>
      <c r="I87" s="33"/>
    </row>
    <row r="88" spans="1:9" ht="18.75" customHeight="1">
      <c r="A88" s="36"/>
      <c r="B88" s="60" t="s">
        <v>64</v>
      </c>
      <c r="C88" s="61">
        <v>0</v>
      </c>
      <c r="D88" s="61">
        <v>0</v>
      </c>
      <c r="E88" s="3">
        <f t="shared" si="2"/>
        <v>0</v>
      </c>
      <c r="F88" s="62"/>
      <c r="G88" s="63"/>
      <c r="H88" s="63"/>
      <c r="I88" s="64"/>
    </row>
    <row r="89" spans="1:9" ht="18.75" customHeight="1">
      <c r="A89" s="48"/>
      <c r="B89" s="60" t="s">
        <v>127</v>
      </c>
      <c r="C89" s="61">
        <v>0</v>
      </c>
      <c r="D89" s="61">
        <v>0</v>
      </c>
      <c r="E89" s="3">
        <f t="shared" si="2"/>
        <v>0</v>
      </c>
      <c r="F89" s="62"/>
      <c r="G89" s="63"/>
      <c r="H89" s="63"/>
      <c r="I89" s="64"/>
    </row>
    <row r="90" spans="1:9" ht="18.75" customHeight="1">
      <c r="A90" s="48"/>
      <c r="B90" s="60" t="s">
        <v>65</v>
      </c>
      <c r="C90" s="61">
        <v>0</v>
      </c>
      <c r="D90" s="61">
        <v>0</v>
      </c>
      <c r="E90" s="3">
        <f t="shared" si="2"/>
        <v>0</v>
      </c>
      <c r="F90" s="62"/>
      <c r="G90" s="63"/>
      <c r="H90" s="63"/>
      <c r="I90" s="64"/>
    </row>
    <row r="91" spans="1:9" ht="18.75" customHeight="1">
      <c r="A91" s="48"/>
      <c r="B91" s="60" t="s">
        <v>66</v>
      </c>
      <c r="C91" s="61">
        <v>0</v>
      </c>
      <c r="D91" s="61">
        <v>0</v>
      </c>
      <c r="E91" s="3">
        <f t="shared" si="2"/>
        <v>0</v>
      </c>
      <c r="F91" s="62"/>
      <c r="G91" s="63"/>
      <c r="H91" s="63"/>
      <c r="I91" s="64"/>
    </row>
    <row r="92" spans="1:9" ht="18.75" customHeight="1">
      <c r="A92" s="48"/>
      <c r="B92" s="35" t="s">
        <v>67</v>
      </c>
      <c r="C92" s="3">
        <v>0</v>
      </c>
      <c r="D92" s="3">
        <v>0</v>
      </c>
      <c r="E92" s="3">
        <f aca="true" t="shared" si="3" ref="E92:E126">C92-D92</f>
        <v>0</v>
      </c>
      <c r="F92" s="31"/>
      <c r="G92" s="32"/>
      <c r="H92" s="32"/>
      <c r="I92" s="33"/>
    </row>
    <row r="93" spans="1:9" ht="18.75" customHeight="1">
      <c r="A93" s="47"/>
      <c r="B93" s="35" t="s">
        <v>68</v>
      </c>
      <c r="C93" s="3">
        <v>0</v>
      </c>
      <c r="D93" s="3">
        <v>0</v>
      </c>
      <c r="E93" s="3">
        <f t="shared" si="3"/>
        <v>0</v>
      </c>
      <c r="F93" s="31"/>
      <c r="G93" s="32"/>
      <c r="H93" s="32"/>
      <c r="I93" s="33"/>
    </row>
    <row r="94" spans="1:9" ht="18.75" customHeight="1">
      <c r="A94" s="34" t="s">
        <v>69</v>
      </c>
      <c r="B94" s="35"/>
      <c r="C94" s="30">
        <f>SUM(C95:C98)</f>
        <v>0</v>
      </c>
      <c r="D94" s="30">
        <f>SUM(D95:D98)</f>
        <v>0</v>
      </c>
      <c r="E94" s="30">
        <f t="shared" si="3"/>
        <v>0</v>
      </c>
      <c r="F94" s="31"/>
      <c r="G94" s="32"/>
      <c r="H94" s="32"/>
      <c r="I94" s="33"/>
    </row>
    <row r="95" spans="1:9" ht="18.75" customHeight="1">
      <c r="A95" s="48"/>
      <c r="B95" s="35" t="s">
        <v>182</v>
      </c>
      <c r="C95" s="61">
        <v>0</v>
      </c>
      <c r="D95" s="61">
        <v>0</v>
      </c>
      <c r="E95" s="3">
        <f t="shared" si="3"/>
        <v>0</v>
      </c>
      <c r="F95" s="62"/>
      <c r="G95" s="63"/>
      <c r="H95" s="63"/>
      <c r="I95" s="64"/>
    </row>
    <row r="96" spans="1:9" ht="18.75" customHeight="1">
      <c r="A96" s="48"/>
      <c r="B96" s="35" t="s">
        <v>183</v>
      </c>
      <c r="C96" s="61">
        <v>0</v>
      </c>
      <c r="D96" s="61">
        <v>0</v>
      </c>
      <c r="E96" s="3">
        <f t="shared" si="3"/>
        <v>0</v>
      </c>
      <c r="F96" s="62"/>
      <c r="G96" s="63"/>
      <c r="H96" s="63"/>
      <c r="I96" s="64"/>
    </row>
    <row r="97" spans="1:9" ht="18.75" customHeight="1">
      <c r="A97" s="48"/>
      <c r="B97" s="60" t="s">
        <v>184</v>
      </c>
      <c r="C97" s="61">
        <v>0</v>
      </c>
      <c r="D97" s="61">
        <v>0</v>
      </c>
      <c r="E97" s="61">
        <f t="shared" si="3"/>
        <v>0</v>
      </c>
      <c r="F97" s="62"/>
      <c r="G97" s="63"/>
      <c r="H97" s="63"/>
      <c r="I97" s="64"/>
    </row>
    <row r="98" spans="1:9" ht="18.75" customHeight="1">
      <c r="A98" s="48"/>
      <c r="B98" s="35" t="s">
        <v>185</v>
      </c>
      <c r="C98" s="3">
        <v>0</v>
      </c>
      <c r="D98" s="3">
        <v>0</v>
      </c>
      <c r="E98" s="3">
        <f t="shared" si="3"/>
        <v>0</v>
      </c>
      <c r="F98" s="31"/>
      <c r="G98" s="32"/>
      <c r="H98" s="32"/>
      <c r="I98" s="33"/>
    </row>
    <row r="99" spans="1:9" ht="18.75" customHeight="1">
      <c r="A99" s="48"/>
      <c r="B99" s="43" t="s">
        <v>192</v>
      </c>
      <c r="C99" s="2">
        <v>0</v>
      </c>
      <c r="D99" s="2">
        <v>0</v>
      </c>
      <c r="E99" s="3">
        <f t="shared" si="3"/>
        <v>0</v>
      </c>
      <c r="F99" s="44"/>
      <c r="G99" s="45"/>
      <c r="H99" s="45"/>
      <c r="I99" s="46"/>
    </row>
    <row r="100" spans="1:9" ht="18.75" customHeight="1">
      <c r="A100" s="47"/>
      <c r="B100" s="43" t="s">
        <v>193</v>
      </c>
      <c r="C100" s="2">
        <v>0</v>
      </c>
      <c r="D100" s="2">
        <v>0</v>
      </c>
      <c r="E100" s="3">
        <f t="shared" si="3"/>
        <v>0</v>
      </c>
      <c r="F100" s="44"/>
      <c r="G100" s="45"/>
      <c r="H100" s="45"/>
      <c r="I100" s="46"/>
    </row>
    <row r="101" spans="1:9" ht="18.75" customHeight="1">
      <c r="A101" s="100" t="s">
        <v>70</v>
      </c>
      <c r="B101" s="101"/>
      <c r="C101" s="54">
        <f>SUM(C102+C104)</f>
        <v>0</v>
      </c>
      <c r="D101" s="54">
        <f>SUM(D102+D104)</f>
        <v>0</v>
      </c>
      <c r="E101" s="54">
        <f t="shared" si="3"/>
        <v>0</v>
      </c>
      <c r="F101" s="40"/>
      <c r="G101" s="41"/>
      <c r="H101" s="41"/>
      <c r="I101" s="42"/>
    </row>
    <row r="102" spans="1:9" ht="18.75" customHeight="1">
      <c r="A102" s="47" t="s">
        <v>71</v>
      </c>
      <c r="B102" s="43"/>
      <c r="C102" s="2">
        <f>SUM(C103)</f>
        <v>0</v>
      </c>
      <c r="D102" s="2">
        <f>SUM(D103)</f>
        <v>0</v>
      </c>
      <c r="E102" s="2">
        <f t="shared" si="3"/>
        <v>0</v>
      </c>
      <c r="F102" s="44"/>
      <c r="G102" s="45"/>
      <c r="H102" s="45"/>
      <c r="I102" s="46"/>
    </row>
    <row r="103" spans="1:9" ht="18.75" customHeight="1">
      <c r="A103" s="34"/>
      <c r="B103" s="35" t="s">
        <v>72</v>
      </c>
      <c r="C103" s="3">
        <v>0</v>
      </c>
      <c r="D103" s="3">
        <v>0</v>
      </c>
      <c r="E103" s="3">
        <f t="shared" si="3"/>
        <v>0</v>
      </c>
      <c r="F103" s="31"/>
      <c r="G103" s="32"/>
      <c r="H103" s="32"/>
      <c r="I103" s="33"/>
    </row>
    <row r="104" spans="1:9" ht="18.75" customHeight="1">
      <c r="A104" s="34" t="s">
        <v>73</v>
      </c>
      <c r="B104" s="35"/>
      <c r="C104" s="3">
        <f>SUM(C105:C105)</f>
        <v>0</v>
      </c>
      <c r="D104" s="3">
        <f>SUM(D105:D105)</f>
        <v>0</v>
      </c>
      <c r="E104" s="3">
        <f t="shared" si="3"/>
        <v>0</v>
      </c>
      <c r="F104" s="31"/>
      <c r="G104" s="32"/>
      <c r="H104" s="32"/>
      <c r="I104" s="33"/>
    </row>
    <row r="105" spans="1:9" ht="18.75" customHeight="1">
      <c r="A105" s="36"/>
      <c r="B105" s="35" t="s">
        <v>74</v>
      </c>
      <c r="C105" s="3">
        <v>0</v>
      </c>
      <c r="D105" s="3">
        <v>0</v>
      </c>
      <c r="E105" s="3">
        <f t="shared" si="3"/>
        <v>0</v>
      </c>
      <c r="F105" s="31"/>
      <c r="G105" s="32"/>
      <c r="H105" s="32"/>
      <c r="I105" s="33" t="s">
        <v>41</v>
      </c>
    </row>
    <row r="106" spans="1:9" ht="18.75" customHeight="1">
      <c r="A106" s="36"/>
      <c r="B106" s="35"/>
      <c r="C106" s="3"/>
      <c r="D106" s="3"/>
      <c r="E106" s="3"/>
      <c r="F106" s="31"/>
      <c r="G106" s="32"/>
      <c r="H106" s="32"/>
      <c r="I106" s="33"/>
    </row>
    <row r="107" spans="1:9" ht="21" customHeight="1">
      <c r="A107" s="28" t="s">
        <v>75</v>
      </c>
      <c r="B107" s="29"/>
      <c r="C107" s="30">
        <f>SUM(C108)</f>
        <v>350000000</v>
      </c>
      <c r="D107" s="30">
        <f>SUM(D108)</f>
        <v>350000000</v>
      </c>
      <c r="E107" s="30">
        <f t="shared" si="3"/>
        <v>0</v>
      </c>
      <c r="F107" s="31"/>
      <c r="G107" s="32"/>
      <c r="H107" s="32"/>
      <c r="I107" s="33"/>
    </row>
    <row r="108" spans="1:9" ht="21" customHeight="1">
      <c r="A108" s="34" t="s">
        <v>76</v>
      </c>
      <c r="B108" s="35"/>
      <c r="C108" s="3">
        <f>SUM(C109:C111)</f>
        <v>350000000</v>
      </c>
      <c r="D108" s="3">
        <f>SUM(D109:D111)</f>
        <v>350000000</v>
      </c>
      <c r="E108" s="3">
        <f t="shared" si="3"/>
        <v>0</v>
      </c>
      <c r="F108" s="31"/>
      <c r="G108" s="32"/>
      <c r="H108" s="32"/>
      <c r="I108" s="33"/>
    </row>
    <row r="109" spans="1:9" ht="21" customHeight="1">
      <c r="A109" s="48"/>
      <c r="B109" s="80" t="s">
        <v>77</v>
      </c>
      <c r="C109" s="95">
        <v>0</v>
      </c>
      <c r="D109" s="95">
        <v>0</v>
      </c>
      <c r="E109" s="2">
        <f t="shared" si="3"/>
        <v>0</v>
      </c>
      <c r="F109" s="417"/>
      <c r="G109" s="418"/>
      <c r="H109" s="418"/>
      <c r="I109" s="419"/>
    </row>
    <row r="110" spans="1:9" ht="21" customHeight="1">
      <c r="A110" s="48"/>
      <c r="B110" s="60" t="s">
        <v>78</v>
      </c>
      <c r="C110" s="61">
        <v>0</v>
      </c>
      <c r="D110" s="61">
        <v>0</v>
      </c>
      <c r="E110" s="3">
        <f t="shared" si="3"/>
        <v>0</v>
      </c>
      <c r="F110" s="62" t="s">
        <v>423</v>
      </c>
      <c r="G110" s="63"/>
      <c r="H110" s="63"/>
      <c r="I110" s="64"/>
    </row>
    <row r="111" spans="1:9" ht="27.75" customHeight="1">
      <c r="A111" s="48"/>
      <c r="B111" s="60" t="s">
        <v>250</v>
      </c>
      <c r="C111" s="61">
        <v>350000000</v>
      </c>
      <c r="D111" s="61">
        <v>350000000</v>
      </c>
      <c r="E111" s="3">
        <f t="shared" si="3"/>
        <v>0</v>
      </c>
      <c r="F111" s="417" t="s">
        <v>422</v>
      </c>
      <c r="G111" s="418"/>
      <c r="H111" s="418"/>
      <c r="I111" s="419"/>
    </row>
    <row r="112" spans="1:9" ht="21" customHeight="1">
      <c r="A112" s="28" t="s">
        <v>80</v>
      </c>
      <c r="B112" s="35"/>
      <c r="C112" s="30">
        <f>SUM(C113)</f>
        <v>300000000</v>
      </c>
      <c r="D112" s="30">
        <f>SUM(D113)</f>
        <v>300000000</v>
      </c>
      <c r="E112" s="30">
        <f t="shared" si="3"/>
        <v>0</v>
      </c>
      <c r="F112" s="31"/>
      <c r="G112" s="32"/>
      <c r="H112" s="32"/>
      <c r="I112" s="33"/>
    </row>
    <row r="113" spans="1:9" ht="21" customHeight="1">
      <c r="A113" s="34" t="s">
        <v>81</v>
      </c>
      <c r="B113" s="35"/>
      <c r="C113" s="3">
        <f>SUM(C114)</f>
        <v>300000000</v>
      </c>
      <c r="D113" s="3">
        <f>SUM(D114)</f>
        <v>300000000</v>
      </c>
      <c r="E113" s="3">
        <f t="shared" si="3"/>
        <v>0</v>
      </c>
      <c r="F113" s="31"/>
      <c r="G113" s="32"/>
      <c r="H113" s="32"/>
      <c r="I113" s="33"/>
    </row>
    <row r="114" spans="1:9" ht="21" customHeight="1">
      <c r="A114" s="34"/>
      <c r="B114" s="35" t="s">
        <v>82</v>
      </c>
      <c r="C114" s="3">
        <v>300000000</v>
      </c>
      <c r="D114" s="3">
        <v>300000000</v>
      </c>
      <c r="E114" s="3">
        <f t="shared" si="3"/>
        <v>0</v>
      </c>
      <c r="F114" s="31"/>
      <c r="G114" s="32"/>
      <c r="H114" s="32"/>
      <c r="I114" s="33"/>
    </row>
    <row r="115" spans="1:9" ht="21" customHeight="1">
      <c r="A115" s="28" t="s">
        <v>83</v>
      </c>
      <c r="B115" s="29"/>
      <c r="C115" s="30">
        <f>C116+C118</f>
        <v>0</v>
      </c>
      <c r="D115" s="30">
        <f>D116+D118</f>
        <v>0</v>
      </c>
      <c r="E115" s="30">
        <f t="shared" si="3"/>
        <v>0</v>
      </c>
      <c r="F115" s="31"/>
      <c r="G115" s="32"/>
      <c r="H115" s="32"/>
      <c r="I115" s="33"/>
    </row>
    <row r="116" spans="1:9" ht="21" customHeight="1">
      <c r="A116" s="34" t="s">
        <v>115</v>
      </c>
      <c r="B116" s="35"/>
      <c r="C116" s="3">
        <f>C117</f>
        <v>0</v>
      </c>
      <c r="D116" s="3">
        <f>D117</f>
        <v>0</v>
      </c>
      <c r="E116" s="3">
        <f t="shared" si="3"/>
        <v>0</v>
      </c>
      <c r="F116" s="31"/>
      <c r="G116" s="32"/>
      <c r="H116" s="32"/>
      <c r="I116" s="33"/>
    </row>
    <row r="117" spans="1:9" ht="21" customHeight="1">
      <c r="A117" s="65"/>
      <c r="B117" s="35" t="s">
        <v>116</v>
      </c>
      <c r="C117" s="66">
        <v>0</v>
      </c>
      <c r="D117" s="66">
        <v>0</v>
      </c>
      <c r="E117" s="3">
        <f t="shared" si="3"/>
        <v>0</v>
      </c>
      <c r="F117" s="14"/>
      <c r="G117" s="15"/>
      <c r="H117" s="15"/>
      <c r="I117" s="16"/>
    </row>
    <row r="118" spans="1:9" ht="21" customHeight="1">
      <c r="A118" s="34" t="s">
        <v>84</v>
      </c>
      <c r="B118" s="35"/>
      <c r="C118" s="3">
        <f>SUM(C119:C121)</f>
        <v>0</v>
      </c>
      <c r="D118" s="3">
        <f>SUM(D119:D121)</f>
        <v>0</v>
      </c>
      <c r="E118" s="30">
        <f t="shared" si="3"/>
        <v>0</v>
      </c>
      <c r="F118" s="31"/>
      <c r="G118" s="32"/>
      <c r="H118" s="32"/>
      <c r="I118" s="33"/>
    </row>
    <row r="119" spans="1:9" ht="21" customHeight="1">
      <c r="A119" s="36"/>
      <c r="B119" s="35" t="s">
        <v>85</v>
      </c>
      <c r="C119" s="3">
        <v>0</v>
      </c>
      <c r="D119" s="3">
        <v>0</v>
      </c>
      <c r="E119" s="3">
        <f t="shared" si="3"/>
        <v>0</v>
      </c>
      <c r="F119" s="31"/>
      <c r="G119" s="32"/>
      <c r="H119" s="32"/>
      <c r="I119" s="33"/>
    </row>
    <row r="120" spans="1:9" ht="21" customHeight="1">
      <c r="A120" s="48"/>
      <c r="B120" s="43" t="s">
        <v>86</v>
      </c>
      <c r="C120" s="2">
        <v>0</v>
      </c>
      <c r="D120" s="2">
        <v>0</v>
      </c>
      <c r="E120" s="2">
        <f t="shared" si="3"/>
        <v>0</v>
      </c>
      <c r="F120" s="44"/>
      <c r="G120" s="45"/>
      <c r="H120" s="45"/>
      <c r="I120" s="46"/>
    </row>
    <row r="121" spans="1:9" ht="21" customHeight="1">
      <c r="A121" s="47"/>
      <c r="B121" s="35" t="s">
        <v>87</v>
      </c>
      <c r="C121" s="3">
        <v>0</v>
      </c>
      <c r="D121" s="3">
        <v>0</v>
      </c>
      <c r="E121" s="30">
        <f t="shared" si="3"/>
        <v>0</v>
      </c>
      <c r="F121" s="31"/>
      <c r="G121" s="32"/>
      <c r="H121" s="32"/>
      <c r="I121" s="33"/>
    </row>
    <row r="122" spans="1:9" ht="21" customHeight="1">
      <c r="A122" s="100" t="s">
        <v>88</v>
      </c>
      <c r="B122" s="101"/>
      <c r="C122" s="54">
        <f>SUM(C123)</f>
        <v>0</v>
      </c>
      <c r="D122" s="54">
        <f>SUM(D123)</f>
        <v>0</v>
      </c>
      <c r="E122" s="39">
        <f t="shared" si="3"/>
        <v>0</v>
      </c>
      <c r="F122" s="40"/>
      <c r="G122" s="41"/>
      <c r="H122" s="41"/>
      <c r="I122" s="42"/>
    </row>
    <row r="123" spans="1:9" ht="21" customHeight="1">
      <c r="A123" s="47" t="s">
        <v>89</v>
      </c>
      <c r="B123" s="43"/>
      <c r="C123" s="2">
        <f>SUM(C124:C129)</f>
        <v>0</v>
      </c>
      <c r="D123" s="2">
        <f>SUM(D124:D129)</f>
        <v>0</v>
      </c>
      <c r="E123" s="2">
        <f t="shared" si="3"/>
        <v>0</v>
      </c>
      <c r="F123" s="44"/>
      <c r="G123" s="45"/>
      <c r="H123" s="45"/>
      <c r="I123" s="46"/>
    </row>
    <row r="124" spans="1:9" ht="21" customHeight="1">
      <c r="A124" s="36"/>
      <c r="B124" s="35" t="s">
        <v>90</v>
      </c>
      <c r="C124" s="3">
        <v>0</v>
      </c>
      <c r="D124" s="3">
        <v>0</v>
      </c>
      <c r="E124" s="3">
        <f t="shared" si="3"/>
        <v>0</v>
      </c>
      <c r="F124" s="31"/>
      <c r="G124" s="32"/>
      <c r="H124" s="32"/>
      <c r="I124" s="33"/>
    </row>
    <row r="125" spans="1:9" ht="21" customHeight="1">
      <c r="A125" s="48"/>
      <c r="B125" s="35" t="s">
        <v>91</v>
      </c>
      <c r="C125" s="3">
        <v>0</v>
      </c>
      <c r="D125" s="3">
        <v>0</v>
      </c>
      <c r="E125" s="3">
        <f t="shared" si="3"/>
        <v>0</v>
      </c>
      <c r="F125" s="31"/>
      <c r="G125" s="32"/>
      <c r="H125" s="32"/>
      <c r="I125" s="33"/>
    </row>
    <row r="126" spans="1:9" ht="21" customHeight="1">
      <c r="A126" s="48"/>
      <c r="B126" s="60" t="s">
        <v>119</v>
      </c>
      <c r="C126" s="61">
        <v>0</v>
      </c>
      <c r="D126" s="61">
        <v>0</v>
      </c>
      <c r="E126" s="3">
        <f t="shared" si="3"/>
        <v>0</v>
      </c>
      <c r="F126" s="62"/>
      <c r="G126" s="63"/>
      <c r="H126" s="63"/>
      <c r="I126" s="64" t="s">
        <v>41</v>
      </c>
    </row>
    <row r="127" spans="1:9" ht="21" customHeight="1">
      <c r="A127" s="48"/>
      <c r="B127" s="60" t="s">
        <v>92</v>
      </c>
      <c r="C127" s="3">
        <v>0</v>
      </c>
      <c r="D127" s="3">
        <v>0</v>
      </c>
      <c r="E127" s="3">
        <f aca="true" t="shared" si="4" ref="E127:E149">C127-D127</f>
        <v>0</v>
      </c>
      <c r="F127" s="31"/>
      <c r="G127" s="32"/>
      <c r="H127" s="32"/>
      <c r="I127" s="33"/>
    </row>
    <row r="128" spans="1:9" ht="21" customHeight="1">
      <c r="A128" s="48"/>
      <c r="B128" s="35" t="s">
        <v>93</v>
      </c>
      <c r="C128" s="3">
        <v>0</v>
      </c>
      <c r="D128" s="3">
        <v>0</v>
      </c>
      <c r="E128" s="3">
        <f t="shared" si="4"/>
        <v>0</v>
      </c>
      <c r="F128" s="31" t="s">
        <v>7</v>
      </c>
      <c r="G128" s="32"/>
      <c r="H128" s="32"/>
      <c r="I128" s="33" t="s">
        <v>7</v>
      </c>
    </row>
    <row r="129" spans="1:9" ht="21" customHeight="1">
      <c r="A129" s="47"/>
      <c r="B129" s="35" t="s">
        <v>94</v>
      </c>
      <c r="C129" s="3">
        <v>0</v>
      </c>
      <c r="D129" s="3">
        <v>0</v>
      </c>
      <c r="E129" s="3">
        <f t="shared" si="4"/>
        <v>0</v>
      </c>
      <c r="F129" s="31"/>
      <c r="G129" s="32"/>
      <c r="H129" s="32"/>
      <c r="I129" s="33"/>
    </row>
    <row r="130" spans="1:9" ht="21" customHeight="1">
      <c r="A130" s="49" t="s">
        <v>95</v>
      </c>
      <c r="B130" s="59"/>
      <c r="C130" s="1">
        <f>SUM(C131)</f>
        <v>0</v>
      </c>
      <c r="D130" s="1">
        <f>SUM(D131)</f>
        <v>0</v>
      </c>
      <c r="E130" s="2">
        <f t="shared" si="4"/>
        <v>0</v>
      </c>
      <c r="F130" s="44"/>
      <c r="G130" s="45"/>
      <c r="H130" s="45"/>
      <c r="I130" s="46"/>
    </row>
    <row r="131" spans="1:9" ht="21" customHeight="1">
      <c r="A131" s="34" t="s">
        <v>96</v>
      </c>
      <c r="B131" s="35"/>
      <c r="C131" s="3">
        <f>SUM(C132)</f>
        <v>0</v>
      </c>
      <c r="D131" s="3">
        <f>SUM(D132)</f>
        <v>0</v>
      </c>
      <c r="E131" s="3">
        <f t="shared" si="4"/>
        <v>0</v>
      </c>
      <c r="F131" s="31"/>
      <c r="G131" s="32"/>
      <c r="H131" s="32"/>
      <c r="I131" s="33"/>
    </row>
    <row r="132" spans="1:9" ht="21" customHeight="1">
      <c r="A132" s="34"/>
      <c r="B132" s="35" t="s">
        <v>97</v>
      </c>
      <c r="C132" s="3">
        <v>0</v>
      </c>
      <c r="D132" s="3">
        <v>0</v>
      </c>
      <c r="E132" s="3">
        <f t="shared" si="4"/>
        <v>0</v>
      </c>
      <c r="F132" s="31" t="s">
        <v>7</v>
      </c>
      <c r="G132" s="32"/>
      <c r="H132" s="32"/>
      <c r="I132" s="33"/>
    </row>
    <row r="133" spans="1:9" ht="21" customHeight="1">
      <c r="A133" s="28" t="s">
        <v>98</v>
      </c>
      <c r="B133" s="29"/>
      <c r="C133" s="30">
        <f>SUM(C134+C137)</f>
        <v>360000000</v>
      </c>
      <c r="D133" s="30">
        <f>SUM(D134+D137)</f>
        <v>360000000</v>
      </c>
      <c r="E133" s="30">
        <f t="shared" si="4"/>
        <v>0</v>
      </c>
      <c r="F133" s="31"/>
      <c r="G133" s="32"/>
      <c r="H133" s="32"/>
      <c r="I133" s="33"/>
    </row>
    <row r="134" spans="1:9" ht="21" customHeight="1">
      <c r="A134" s="34" t="s">
        <v>99</v>
      </c>
      <c r="B134" s="35"/>
      <c r="C134" s="3">
        <f>SUM(C135:C136)</f>
        <v>0</v>
      </c>
      <c r="D134" s="3">
        <f>SUM(D135:D136)</f>
        <v>0</v>
      </c>
      <c r="E134" s="3">
        <f t="shared" si="4"/>
        <v>0</v>
      </c>
      <c r="F134" s="31"/>
      <c r="G134" s="32"/>
      <c r="H134" s="32"/>
      <c r="I134" s="33"/>
    </row>
    <row r="135" spans="1:9" ht="21" customHeight="1">
      <c r="A135" s="36"/>
      <c r="B135" s="35" t="s">
        <v>100</v>
      </c>
      <c r="C135" s="3">
        <v>0</v>
      </c>
      <c r="D135" s="3">
        <v>0</v>
      </c>
      <c r="E135" s="3">
        <f t="shared" si="4"/>
        <v>0</v>
      </c>
      <c r="F135" s="31" t="s">
        <v>7</v>
      </c>
      <c r="G135" s="32"/>
      <c r="H135" s="32"/>
      <c r="I135" s="33" t="s">
        <v>7</v>
      </c>
    </row>
    <row r="136" spans="1:9" ht="21" customHeight="1">
      <c r="A136" s="47"/>
      <c r="B136" s="35" t="s">
        <v>101</v>
      </c>
      <c r="C136" s="3">
        <v>0</v>
      </c>
      <c r="D136" s="3">
        <v>0</v>
      </c>
      <c r="E136" s="3">
        <f t="shared" si="4"/>
        <v>0</v>
      </c>
      <c r="F136" s="31"/>
      <c r="G136" s="32"/>
      <c r="H136" s="32"/>
      <c r="I136" s="33"/>
    </row>
    <row r="137" spans="1:9" ht="21" customHeight="1">
      <c r="A137" s="47" t="s">
        <v>102</v>
      </c>
      <c r="B137" s="43"/>
      <c r="C137" s="2">
        <f>SUM(C138:C140)</f>
        <v>360000000</v>
      </c>
      <c r="D137" s="2">
        <f>SUM(D138:D140)</f>
        <v>360000000</v>
      </c>
      <c r="E137" s="1">
        <f t="shared" si="4"/>
        <v>0</v>
      </c>
      <c r="F137" s="44"/>
      <c r="G137" s="45"/>
      <c r="H137" s="45"/>
      <c r="I137" s="46"/>
    </row>
    <row r="138" spans="1:9" ht="21" customHeight="1">
      <c r="A138" s="36"/>
      <c r="B138" s="35" t="s">
        <v>103</v>
      </c>
      <c r="C138" s="2">
        <v>360000000</v>
      </c>
      <c r="D138" s="2">
        <v>360000000</v>
      </c>
      <c r="E138" s="30">
        <f t="shared" si="4"/>
        <v>0</v>
      </c>
      <c r="F138" s="31" t="s">
        <v>367</v>
      </c>
      <c r="G138" s="32"/>
      <c r="H138" s="32"/>
      <c r="I138" s="33"/>
    </row>
    <row r="139" spans="1:9" ht="21" customHeight="1">
      <c r="A139" s="48"/>
      <c r="B139" s="35" t="s">
        <v>104</v>
      </c>
      <c r="C139" s="3">
        <v>0</v>
      </c>
      <c r="D139" s="3">
        <v>0</v>
      </c>
      <c r="E139" s="3">
        <f t="shared" si="4"/>
        <v>0</v>
      </c>
      <c r="F139" s="31" t="s">
        <v>7</v>
      </c>
      <c r="G139" s="32"/>
      <c r="H139" s="32"/>
      <c r="I139" s="33" t="s">
        <v>7</v>
      </c>
    </row>
    <row r="140" spans="1:9" ht="21" customHeight="1">
      <c r="A140" s="47"/>
      <c r="B140" s="43" t="s">
        <v>105</v>
      </c>
      <c r="C140" s="2">
        <v>0</v>
      </c>
      <c r="D140" s="2">
        <v>0</v>
      </c>
      <c r="E140" s="2">
        <f t="shared" si="4"/>
        <v>0</v>
      </c>
      <c r="F140" s="44" t="s">
        <v>7</v>
      </c>
      <c r="G140" s="45"/>
      <c r="H140" s="45"/>
      <c r="I140" s="46"/>
    </row>
    <row r="141" spans="1:9" ht="21" customHeight="1">
      <c r="A141" s="141" t="s">
        <v>106</v>
      </c>
      <c r="B141" s="142"/>
      <c r="C141" s="1">
        <f>SUM(C54-C60-C69-C101-C107-C112-C115-C122-C130-C133)</f>
        <v>1880291612</v>
      </c>
      <c r="D141" s="1">
        <f>SUM(D54-D60-D69-D101-D107-D112-D115-D122-D130-D133)</f>
        <v>747359624</v>
      </c>
      <c r="E141" s="1">
        <f t="shared" si="4"/>
        <v>1132931988</v>
      </c>
      <c r="F141" s="44" t="s">
        <v>189</v>
      </c>
      <c r="G141" s="45"/>
      <c r="H141" s="45"/>
      <c r="I141" s="46"/>
    </row>
    <row r="142" spans="1:9" ht="21" customHeight="1">
      <c r="A142" s="100" t="s">
        <v>107</v>
      </c>
      <c r="B142" s="101"/>
      <c r="C142" s="54">
        <f>SUM(C143:C144)</f>
        <v>0</v>
      </c>
      <c r="D142" s="54">
        <f>SUM(D143:D144)</f>
        <v>0</v>
      </c>
      <c r="E142" s="54">
        <f t="shared" si="4"/>
        <v>0</v>
      </c>
      <c r="F142" s="40"/>
      <c r="G142" s="41"/>
      <c r="H142" s="41"/>
      <c r="I142" s="42"/>
    </row>
    <row r="143" spans="1:9" ht="21" customHeight="1">
      <c r="A143" s="48"/>
      <c r="B143" s="43" t="s">
        <v>108</v>
      </c>
      <c r="C143" s="2">
        <v>0</v>
      </c>
      <c r="D143" s="2">
        <v>0</v>
      </c>
      <c r="E143" s="2">
        <f t="shared" si="4"/>
        <v>0</v>
      </c>
      <c r="F143" s="44"/>
      <c r="G143" s="45"/>
      <c r="H143" s="45"/>
      <c r="I143" s="46"/>
    </row>
    <row r="144" spans="1:9" ht="21" customHeight="1">
      <c r="A144" s="47"/>
      <c r="B144" s="35" t="s">
        <v>109</v>
      </c>
      <c r="C144" s="3">
        <v>0</v>
      </c>
      <c r="D144" s="3">
        <v>0</v>
      </c>
      <c r="E144" s="3">
        <f t="shared" si="4"/>
        <v>0</v>
      </c>
      <c r="F144" s="31"/>
      <c r="G144" s="32"/>
      <c r="H144" s="32"/>
      <c r="I144" s="33"/>
    </row>
    <row r="145" spans="1:9" ht="19.5" customHeight="1">
      <c r="A145" s="28" t="s">
        <v>110</v>
      </c>
      <c r="B145" s="29"/>
      <c r="C145" s="30">
        <f>SUM(C146:C148)</f>
        <v>0</v>
      </c>
      <c r="D145" s="30">
        <f>SUM(D146:D148)</f>
        <v>0</v>
      </c>
      <c r="E145" s="30">
        <f t="shared" si="4"/>
        <v>0</v>
      </c>
      <c r="F145" s="31"/>
      <c r="G145" s="32"/>
      <c r="H145" s="32"/>
      <c r="I145" s="33"/>
    </row>
    <row r="146" spans="1:9" ht="19.5" customHeight="1">
      <c r="A146" s="36"/>
      <c r="B146" s="35" t="s">
        <v>111</v>
      </c>
      <c r="C146" s="3">
        <v>0</v>
      </c>
      <c r="D146" s="3">
        <v>0</v>
      </c>
      <c r="E146" s="3">
        <f t="shared" si="4"/>
        <v>0</v>
      </c>
      <c r="F146" s="31"/>
      <c r="G146" s="32"/>
      <c r="H146" s="32"/>
      <c r="I146" s="33"/>
    </row>
    <row r="147" spans="1:9" ht="19.5" customHeight="1">
      <c r="A147" s="48"/>
      <c r="B147" s="35" t="s">
        <v>112</v>
      </c>
      <c r="C147" s="3">
        <v>0</v>
      </c>
      <c r="D147" s="3">
        <v>0</v>
      </c>
      <c r="E147" s="3">
        <f t="shared" si="4"/>
        <v>0</v>
      </c>
      <c r="F147" s="31"/>
      <c r="G147" s="32"/>
      <c r="H147" s="32"/>
      <c r="I147" s="33"/>
    </row>
    <row r="148" spans="1:9" ht="19.5" customHeight="1">
      <c r="A148" s="47"/>
      <c r="B148" s="35" t="s">
        <v>113</v>
      </c>
      <c r="C148" s="3">
        <v>0</v>
      </c>
      <c r="D148" s="3">
        <v>0</v>
      </c>
      <c r="E148" s="3">
        <f t="shared" si="4"/>
        <v>0</v>
      </c>
      <c r="F148" s="31"/>
      <c r="G148" s="32"/>
      <c r="H148" s="32"/>
      <c r="I148" s="33"/>
    </row>
    <row r="149" spans="1:9" ht="19.5" customHeight="1">
      <c r="A149" s="52" t="s">
        <v>114</v>
      </c>
      <c r="B149" s="53"/>
      <c r="C149" s="54">
        <f>SUM(C60+C69+C101+C107+C112+C115+C122+C130+C133+C141)</f>
        <v>4021991612</v>
      </c>
      <c r="D149" s="54">
        <f>SUM(D60+D69+D101+D107+D112+D115+D122+D130+D133+D141)</f>
        <v>2889059624</v>
      </c>
      <c r="E149" s="54">
        <f t="shared" si="4"/>
        <v>1132931988</v>
      </c>
      <c r="F149" s="40"/>
      <c r="G149" s="41"/>
      <c r="H149" s="41"/>
      <c r="I149" s="42"/>
    </row>
    <row r="151" spans="3:5" ht="13.5">
      <c r="C151" s="79"/>
      <c r="D151" s="79"/>
      <c r="E151" s="79"/>
    </row>
    <row r="156" spans="3:4" ht="13.5">
      <c r="C156" s="79"/>
      <c r="D156" s="79"/>
    </row>
    <row r="157" spans="3:4" ht="13.5">
      <c r="C157" s="79"/>
      <c r="D157" s="79"/>
    </row>
  </sheetData>
  <sheetProtection/>
  <mergeCells count="15">
    <mergeCell ref="F109:I109"/>
    <mergeCell ref="F111:I111"/>
    <mergeCell ref="F86:I86"/>
    <mergeCell ref="F85:I85"/>
    <mergeCell ref="C58:C59"/>
    <mergeCell ref="D58:D59"/>
    <mergeCell ref="E58:E59"/>
    <mergeCell ref="F58:I59"/>
    <mergeCell ref="F71:I71"/>
    <mergeCell ref="A1:I1"/>
    <mergeCell ref="C5:C6"/>
    <mergeCell ref="D5:D6"/>
    <mergeCell ref="E5:E6"/>
    <mergeCell ref="F5:I6"/>
    <mergeCell ref="A2:I2"/>
  </mergeCells>
  <printOptions/>
  <pageMargins left="0.35433070866141736" right="0.2755905511811024" top="0.7480314960629921" bottom="0.4330708661417323" header="0.4330708661417323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6"/>
  <sheetViews>
    <sheetView showGridLines="0" view="pageBreakPreview" zoomScale="90" zoomScaleNormal="90" zoomScaleSheetLayoutView="90" zoomScalePageLayoutView="0" workbookViewId="0" topLeftCell="A1">
      <pane xSplit="2" ySplit="6" topLeftCell="C1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11" sqref="C111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5" customWidth="1"/>
    <col min="6" max="6" width="12.99609375" style="5" customWidth="1"/>
    <col min="7" max="7" width="11.77734375" style="5" customWidth="1"/>
    <col min="8" max="8" width="7.10546875" style="5" customWidth="1"/>
    <col min="9" max="9" width="13.8867187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을지병원영안실!A1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9.5" customHeight="1">
      <c r="A2" s="403" t="str">
        <f>을지병원영안실!A2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5" ht="19.5" customHeight="1">
      <c r="A3" s="6" t="s">
        <v>194</v>
      </c>
      <c r="B3" s="7"/>
      <c r="C3" s="7"/>
      <c r="D3" s="7"/>
      <c r="E3" s="7"/>
    </row>
    <row r="4" spans="1:9" ht="19.5" customHeight="1">
      <c r="A4" s="8" t="s">
        <v>120</v>
      </c>
      <c r="B4" s="7"/>
      <c r="C4" s="7"/>
      <c r="D4" s="7"/>
      <c r="E4" s="7"/>
      <c r="I4" s="120" t="s">
        <v>300</v>
      </c>
    </row>
    <row r="5" spans="1:9" ht="19.5" customHeight="1">
      <c r="A5" s="9" t="s">
        <v>121</v>
      </c>
      <c r="B5" s="10" t="s">
        <v>122</v>
      </c>
      <c r="C5" s="404" t="s">
        <v>153</v>
      </c>
      <c r="D5" s="404" t="s">
        <v>154</v>
      </c>
      <c r="E5" s="404" t="s">
        <v>0</v>
      </c>
      <c r="F5" s="413" t="s">
        <v>1</v>
      </c>
      <c r="G5" s="413"/>
      <c r="H5" s="413"/>
      <c r="I5" s="414"/>
    </row>
    <row r="6" spans="1:9" ht="19.5" customHeight="1">
      <c r="A6" s="11" t="s">
        <v>2</v>
      </c>
      <c r="B6" s="12" t="s">
        <v>3</v>
      </c>
      <c r="C6" s="405"/>
      <c r="D6" s="405"/>
      <c r="E6" s="405"/>
      <c r="F6" s="415"/>
      <c r="G6" s="415"/>
      <c r="H6" s="415"/>
      <c r="I6" s="416"/>
    </row>
    <row r="7" spans="1:9" ht="19.5" customHeight="1">
      <c r="A7" s="13" t="s">
        <v>169</v>
      </c>
      <c r="B7" s="18"/>
      <c r="C7" s="1">
        <f>SUM(C10)+C8</f>
        <v>0</v>
      </c>
      <c r="D7" s="1">
        <v>0</v>
      </c>
      <c r="E7" s="1">
        <f aca="true" t="shared" si="0" ref="E7:E54">C7-D7</f>
        <v>0</v>
      </c>
      <c r="F7" s="19"/>
      <c r="G7" s="20"/>
      <c r="H7" s="20"/>
      <c r="I7" s="21"/>
    </row>
    <row r="8" spans="1:9" ht="19.5" customHeight="1">
      <c r="A8" s="22" t="s">
        <v>149</v>
      </c>
      <c r="B8" s="18"/>
      <c r="C8" s="2">
        <f>SUM(C9)</f>
        <v>0</v>
      </c>
      <c r="D8" s="2">
        <v>0</v>
      </c>
      <c r="E8" s="2">
        <f t="shared" si="0"/>
        <v>0</v>
      </c>
      <c r="F8" s="19"/>
      <c r="G8" s="20"/>
      <c r="H8" s="20"/>
      <c r="I8" s="21"/>
    </row>
    <row r="9" spans="1:9" ht="19.5" customHeight="1">
      <c r="A9" s="13"/>
      <c r="B9" s="23" t="s">
        <v>170</v>
      </c>
      <c r="C9" s="2">
        <v>0</v>
      </c>
      <c r="D9" s="2">
        <v>0</v>
      </c>
      <c r="E9" s="2">
        <f t="shared" si="0"/>
        <v>0</v>
      </c>
      <c r="F9" s="19"/>
      <c r="G9" s="20"/>
      <c r="H9" s="20"/>
      <c r="I9" s="21"/>
    </row>
    <row r="10" spans="1:9" ht="19.5" customHeight="1">
      <c r="A10" s="24" t="s">
        <v>123</v>
      </c>
      <c r="B10" s="25"/>
      <c r="C10" s="3">
        <f>SUM(C11:C12)</f>
        <v>0</v>
      </c>
      <c r="D10" s="3">
        <v>0</v>
      </c>
      <c r="E10" s="3">
        <f t="shared" si="0"/>
        <v>0</v>
      </c>
      <c r="F10" s="19"/>
      <c r="G10" s="20"/>
      <c r="H10" s="20"/>
      <c r="I10" s="21"/>
    </row>
    <row r="11" spans="1:9" ht="19.5" customHeight="1">
      <c r="A11" s="26"/>
      <c r="B11" s="17" t="s">
        <v>124</v>
      </c>
      <c r="C11" s="3">
        <v>0</v>
      </c>
      <c r="D11" s="3">
        <v>0</v>
      </c>
      <c r="E11" s="3">
        <f t="shared" si="0"/>
        <v>0</v>
      </c>
      <c r="F11" s="19"/>
      <c r="G11" s="20"/>
      <c r="H11" s="20"/>
      <c r="I11" s="21"/>
    </row>
    <row r="12" spans="1:9" ht="19.5" customHeight="1">
      <c r="A12" s="27"/>
      <c r="B12" s="17" t="s">
        <v>125</v>
      </c>
      <c r="C12" s="3">
        <v>0</v>
      </c>
      <c r="D12" s="3">
        <v>0</v>
      </c>
      <c r="E12" s="3">
        <f t="shared" si="0"/>
        <v>0</v>
      </c>
      <c r="F12" s="19" t="s">
        <v>41</v>
      </c>
      <c r="G12" s="20"/>
      <c r="H12" s="20"/>
      <c r="I12" s="21" t="s">
        <v>41</v>
      </c>
    </row>
    <row r="13" spans="1:9" ht="18.75" customHeight="1">
      <c r="A13" s="28" t="s">
        <v>4</v>
      </c>
      <c r="B13" s="29"/>
      <c r="C13" s="30">
        <f>C14+C16+C18</f>
        <v>3555910000</v>
      </c>
      <c r="D13" s="30">
        <f>D14+D16+D18</f>
        <v>3545410000</v>
      </c>
      <c r="E13" s="30">
        <f t="shared" si="0"/>
        <v>10500000</v>
      </c>
      <c r="F13" s="31"/>
      <c r="G13" s="32"/>
      <c r="H13" s="32"/>
      <c r="I13" s="33"/>
    </row>
    <row r="14" spans="1:9" ht="18.75" customHeight="1">
      <c r="A14" s="34" t="s">
        <v>5</v>
      </c>
      <c r="B14" s="35"/>
      <c r="C14" s="3">
        <f>SUM(C15)</f>
        <v>120000000</v>
      </c>
      <c r="D14" s="3">
        <f>SUM(D15)</f>
        <v>120000000</v>
      </c>
      <c r="E14" s="3">
        <f t="shared" si="0"/>
        <v>0</v>
      </c>
      <c r="F14" s="31"/>
      <c r="G14" s="32"/>
      <c r="H14" s="32"/>
      <c r="I14" s="33"/>
    </row>
    <row r="15" spans="1:9" ht="18.75" customHeight="1">
      <c r="A15" s="34"/>
      <c r="B15" s="35" t="s">
        <v>6</v>
      </c>
      <c r="C15" s="3">
        <v>120000000</v>
      </c>
      <c r="D15" s="3">
        <v>120000000</v>
      </c>
      <c r="E15" s="3">
        <f t="shared" si="0"/>
        <v>0</v>
      </c>
      <c r="F15" s="31"/>
      <c r="G15" s="32"/>
      <c r="H15" s="32"/>
      <c r="I15" s="33"/>
    </row>
    <row r="16" spans="1:9" ht="18.75" customHeight="1">
      <c r="A16" s="34" t="s">
        <v>152</v>
      </c>
      <c r="B16" s="35"/>
      <c r="C16" s="3">
        <f>SUM(C17)</f>
        <v>13000000</v>
      </c>
      <c r="D16" s="3">
        <f>SUM(D17)</f>
        <v>2500000</v>
      </c>
      <c r="E16" s="3">
        <f t="shared" si="0"/>
        <v>10500000</v>
      </c>
      <c r="F16" s="31"/>
      <c r="G16" s="32"/>
      <c r="H16" s="32"/>
      <c r="I16" s="33"/>
    </row>
    <row r="17" spans="1:9" ht="18.75" customHeight="1">
      <c r="A17" s="116"/>
      <c r="B17" s="43" t="s">
        <v>8</v>
      </c>
      <c r="C17" s="2">
        <v>13000000</v>
      </c>
      <c r="D17" s="2">
        <v>2500000</v>
      </c>
      <c r="E17" s="2">
        <f t="shared" si="0"/>
        <v>10500000</v>
      </c>
      <c r="F17" s="44"/>
      <c r="G17" s="45"/>
      <c r="H17" s="45" t="s">
        <v>7</v>
      </c>
      <c r="I17" s="46"/>
    </row>
    <row r="18" spans="1:9" ht="18.75" customHeight="1">
      <c r="A18" s="34" t="s">
        <v>9</v>
      </c>
      <c r="B18" s="35"/>
      <c r="C18" s="3">
        <f>SUM(C19:C24)</f>
        <v>3422910000</v>
      </c>
      <c r="D18" s="3">
        <f>SUM(D19:D24)</f>
        <v>3422910000</v>
      </c>
      <c r="E18" s="3">
        <f t="shared" si="0"/>
        <v>0</v>
      </c>
      <c r="F18" s="31"/>
      <c r="G18" s="32"/>
      <c r="H18" s="32"/>
      <c r="I18" s="33"/>
    </row>
    <row r="19" spans="1:9" ht="18.75" customHeight="1">
      <c r="A19" s="36"/>
      <c r="B19" s="35" t="s">
        <v>10</v>
      </c>
      <c r="C19" s="3">
        <v>0</v>
      </c>
      <c r="D19" s="3">
        <v>0</v>
      </c>
      <c r="E19" s="3">
        <f t="shared" si="0"/>
        <v>0</v>
      </c>
      <c r="F19" s="31"/>
      <c r="G19" s="32"/>
      <c r="H19" s="32" t="s">
        <v>171</v>
      </c>
      <c r="I19" s="33" t="s">
        <v>171</v>
      </c>
    </row>
    <row r="20" spans="1:9" ht="18.75" customHeight="1">
      <c r="A20" s="48"/>
      <c r="B20" s="35" t="s">
        <v>172</v>
      </c>
      <c r="C20" s="3">
        <v>2178000000</v>
      </c>
      <c r="D20" s="3">
        <v>2178000000</v>
      </c>
      <c r="E20" s="3">
        <f t="shared" si="0"/>
        <v>0</v>
      </c>
      <c r="F20" s="31" t="s">
        <v>497</v>
      </c>
      <c r="G20" s="32"/>
      <c r="H20" s="32"/>
      <c r="I20" s="33"/>
    </row>
    <row r="21" spans="1:9" ht="18.75" customHeight="1">
      <c r="A21" s="48"/>
      <c r="B21" s="35" t="s">
        <v>126</v>
      </c>
      <c r="C21" s="3">
        <v>1244910000</v>
      </c>
      <c r="D21" s="3">
        <v>1244910000</v>
      </c>
      <c r="E21" s="3">
        <f t="shared" si="0"/>
        <v>0</v>
      </c>
      <c r="F21" s="31" t="s">
        <v>498</v>
      </c>
      <c r="G21" s="32"/>
      <c r="H21" s="32"/>
      <c r="I21" s="33"/>
    </row>
    <row r="22" spans="1:9" ht="19.5" customHeight="1">
      <c r="A22" s="89"/>
      <c r="B22" s="35" t="s">
        <v>173</v>
      </c>
      <c r="C22" s="91">
        <v>0</v>
      </c>
      <c r="D22" s="91">
        <v>0</v>
      </c>
      <c r="E22" s="1">
        <f t="shared" si="0"/>
        <v>0</v>
      </c>
      <c r="F22" s="70"/>
      <c r="G22" s="71"/>
      <c r="H22" s="71"/>
      <c r="I22" s="72"/>
    </row>
    <row r="23" spans="1:9" ht="19.5" customHeight="1">
      <c r="A23" s="90"/>
      <c r="B23" s="35" t="s">
        <v>174</v>
      </c>
      <c r="C23" s="73">
        <v>0</v>
      </c>
      <c r="D23" s="73">
        <v>0</v>
      </c>
      <c r="E23" s="3">
        <f t="shared" si="0"/>
        <v>0</v>
      </c>
      <c r="F23" s="74"/>
      <c r="G23" s="75"/>
      <c r="H23" s="75"/>
      <c r="I23" s="76"/>
    </row>
    <row r="24" spans="1:9" ht="19.5" customHeight="1">
      <c r="A24" s="27"/>
      <c r="B24" s="35" t="s">
        <v>175</v>
      </c>
      <c r="C24" s="73">
        <v>0</v>
      </c>
      <c r="D24" s="73">
        <v>0</v>
      </c>
      <c r="E24" s="3">
        <f t="shared" si="0"/>
        <v>0</v>
      </c>
      <c r="F24" s="77"/>
      <c r="G24" s="75"/>
      <c r="H24" s="75"/>
      <c r="I24" s="76"/>
    </row>
    <row r="25" spans="1:9" ht="18.75" customHeight="1">
      <c r="A25" s="100" t="s">
        <v>11</v>
      </c>
      <c r="B25" s="38"/>
      <c r="C25" s="54">
        <f>SUM(C26+C29)</f>
        <v>0</v>
      </c>
      <c r="D25" s="54">
        <v>0</v>
      </c>
      <c r="E25" s="54">
        <f t="shared" si="0"/>
        <v>0</v>
      </c>
      <c r="F25" s="40"/>
      <c r="G25" s="41"/>
      <c r="H25" s="41"/>
      <c r="I25" s="42"/>
    </row>
    <row r="26" spans="1:9" ht="18.75" customHeight="1">
      <c r="A26" s="47" t="s">
        <v>12</v>
      </c>
      <c r="B26" s="43"/>
      <c r="C26" s="2">
        <f>SUM(C27:C28)</f>
        <v>0</v>
      </c>
      <c r="D26" s="2">
        <v>0</v>
      </c>
      <c r="E26" s="2">
        <f t="shared" si="0"/>
        <v>0</v>
      </c>
      <c r="F26" s="44"/>
      <c r="G26" s="45"/>
      <c r="H26" s="45"/>
      <c r="I26" s="46"/>
    </row>
    <row r="27" spans="1:9" ht="18.75" customHeight="1">
      <c r="A27" s="36"/>
      <c r="B27" s="35" t="s">
        <v>13</v>
      </c>
      <c r="C27" s="3">
        <v>0</v>
      </c>
      <c r="D27" s="3">
        <v>0</v>
      </c>
      <c r="E27" s="3">
        <f t="shared" si="0"/>
        <v>0</v>
      </c>
      <c r="F27" s="31"/>
      <c r="G27" s="32"/>
      <c r="H27" s="32"/>
      <c r="I27" s="33"/>
    </row>
    <row r="28" spans="1:9" ht="18.75" customHeight="1">
      <c r="A28" s="47"/>
      <c r="B28" s="43" t="s">
        <v>14</v>
      </c>
      <c r="C28" s="2">
        <v>0</v>
      </c>
      <c r="D28" s="2">
        <v>0</v>
      </c>
      <c r="E28" s="2">
        <f t="shared" si="0"/>
        <v>0</v>
      </c>
      <c r="F28" s="44" t="s">
        <v>7</v>
      </c>
      <c r="G28" s="45"/>
      <c r="H28" s="45"/>
      <c r="I28" s="46"/>
    </row>
    <row r="29" spans="1:9" ht="19.5" customHeight="1">
      <c r="A29" s="34" t="s">
        <v>15</v>
      </c>
      <c r="B29" s="35"/>
      <c r="C29" s="3">
        <f>SUM(C30:C32)</f>
        <v>0</v>
      </c>
      <c r="D29" s="3">
        <v>0</v>
      </c>
      <c r="E29" s="3">
        <f t="shared" si="0"/>
        <v>0</v>
      </c>
      <c r="F29" s="31"/>
      <c r="G29" s="32"/>
      <c r="H29" s="32"/>
      <c r="I29" s="33"/>
    </row>
    <row r="30" spans="1:9" ht="19.5" customHeight="1">
      <c r="A30" s="36"/>
      <c r="B30" s="35" t="s">
        <v>16</v>
      </c>
      <c r="C30" s="3">
        <v>0</v>
      </c>
      <c r="D30" s="3">
        <v>0</v>
      </c>
      <c r="E30" s="3">
        <f t="shared" si="0"/>
        <v>0</v>
      </c>
      <c r="F30" s="31"/>
      <c r="G30" s="32"/>
      <c r="H30" s="32"/>
      <c r="I30" s="33"/>
    </row>
    <row r="31" spans="1:9" ht="19.5" customHeight="1">
      <c r="A31" s="48"/>
      <c r="B31" s="35" t="s">
        <v>17</v>
      </c>
      <c r="C31" s="3">
        <v>0</v>
      </c>
      <c r="D31" s="3">
        <v>0</v>
      </c>
      <c r="E31" s="3">
        <f t="shared" si="0"/>
        <v>0</v>
      </c>
      <c r="F31" s="31"/>
      <c r="G31" s="32"/>
      <c r="H31" s="32"/>
      <c r="I31" s="33"/>
    </row>
    <row r="32" spans="1:9" ht="19.5" customHeight="1">
      <c r="A32" s="47"/>
      <c r="B32" s="35" t="s">
        <v>18</v>
      </c>
      <c r="C32" s="3">
        <v>0</v>
      </c>
      <c r="D32" s="3">
        <v>0</v>
      </c>
      <c r="E32" s="3">
        <f t="shared" si="0"/>
        <v>0</v>
      </c>
      <c r="F32" s="50"/>
      <c r="G32" s="32"/>
      <c r="H32" s="32"/>
      <c r="I32" s="51"/>
    </row>
    <row r="33" spans="1:9" ht="19.5" customHeight="1">
      <c r="A33" s="28" t="s">
        <v>19</v>
      </c>
      <c r="B33" s="29"/>
      <c r="C33" s="30">
        <f>SUM(C34)</f>
        <v>0</v>
      </c>
      <c r="D33" s="30">
        <v>0</v>
      </c>
      <c r="E33" s="30">
        <f t="shared" si="0"/>
        <v>0</v>
      </c>
      <c r="F33" s="31"/>
      <c r="G33" s="32"/>
      <c r="H33" s="32"/>
      <c r="I33" s="33"/>
    </row>
    <row r="34" spans="1:9" ht="19.5" customHeight="1">
      <c r="A34" s="34" t="s">
        <v>20</v>
      </c>
      <c r="B34" s="35"/>
      <c r="C34" s="3">
        <f>SUM(C35:C39)</f>
        <v>0</v>
      </c>
      <c r="D34" s="3">
        <v>0</v>
      </c>
      <c r="E34" s="3">
        <f t="shared" si="0"/>
        <v>0</v>
      </c>
      <c r="F34" s="31"/>
      <c r="G34" s="32"/>
      <c r="H34" s="32"/>
      <c r="I34" s="33"/>
    </row>
    <row r="35" spans="1:9" ht="19.5" customHeight="1">
      <c r="A35" s="36"/>
      <c r="B35" s="35" t="s">
        <v>21</v>
      </c>
      <c r="C35" s="3">
        <v>0</v>
      </c>
      <c r="D35" s="3">
        <v>0</v>
      </c>
      <c r="E35" s="3">
        <f t="shared" si="0"/>
        <v>0</v>
      </c>
      <c r="F35" s="31"/>
      <c r="G35" s="32"/>
      <c r="H35" s="32"/>
      <c r="I35" s="33"/>
    </row>
    <row r="36" spans="1:9" ht="19.5" customHeight="1">
      <c r="A36" s="48"/>
      <c r="B36" s="35" t="s">
        <v>22</v>
      </c>
      <c r="C36" s="3">
        <v>0</v>
      </c>
      <c r="D36" s="3">
        <v>0</v>
      </c>
      <c r="E36" s="3">
        <f t="shared" si="0"/>
        <v>0</v>
      </c>
      <c r="F36" s="31"/>
      <c r="G36" s="32"/>
      <c r="H36" s="32"/>
      <c r="I36" s="33"/>
    </row>
    <row r="37" spans="1:9" ht="19.5" customHeight="1">
      <c r="A37" s="48"/>
      <c r="B37" s="35" t="s">
        <v>23</v>
      </c>
      <c r="C37" s="3">
        <v>0</v>
      </c>
      <c r="D37" s="3">
        <v>0</v>
      </c>
      <c r="E37" s="3">
        <f t="shared" si="0"/>
        <v>0</v>
      </c>
      <c r="F37" s="31"/>
      <c r="G37" s="32"/>
      <c r="H37" s="32"/>
      <c r="I37" s="33"/>
    </row>
    <row r="38" spans="1:9" ht="19.5" customHeight="1">
      <c r="A38" s="48"/>
      <c r="B38" s="43" t="s">
        <v>24</v>
      </c>
      <c r="C38" s="2">
        <v>0</v>
      </c>
      <c r="D38" s="2">
        <v>0</v>
      </c>
      <c r="E38" s="2">
        <f t="shared" si="0"/>
        <v>0</v>
      </c>
      <c r="F38" s="44"/>
      <c r="G38" s="45"/>
      <c r="H38" s="45"/>
      <c r="I38" s="46"/>
    </row>
    <row r="39" spans="1:9" ht="19.5" customHeight="1">
      <c r="A39" s="47"/>
      <c r="B39" s="35" t="s">
        <v>25</v>
      </c>
      <c r="C39" s="3">
        <v>0</v>
      </c>
      <c r="D39" s="3">
        <v>0</v>
      </c>
      <c r="E39" s="3">
        <f t="shared" si="0"/>
        <v>0</v>
      </c>
      <c r="F39" s="31"/>
      <c r="G39" s="32"/>
      <c r="H39" s="32"/>
      <c r="I39" s="33"/>
    </row>
    <row r="40" spans="1:9" ht="19.5" customHeight="1">
      <c r="A40" s="49" t="s">
        <v>26</v>
      </c>
      <c r="B40" s="43"/>
      <c r="C40" s="1">
        <f>SUM(C41)</f>
        <v>0</v>
      </c>
      <c r="D40" s="1">
        <v>0</v>
      </c>
      <c r="E40" s="1">
        <f t="shared" si="0"/>
        <v>0</v>
      </c>
      <c r="F40" s="44"/>
      <c r="G40" s="45"/>
      <c r="H40" s="45"/>
      <c r="I40" s="46"/>
    </row>
    <row r="41" spans="1:9" ht="19.5" customHeight="1">
      <c r="A41" s="34" t="s">
        <v>27</v>
      </c>
      <c r="B41" s="35"/>
      <c r="C41" s="3">
        <f>SUM(C42)</f>
        <v>0</v>
      </c>
      <c r="D41" s="3">
        <v>0</v>
      </c>
      <c r="E41" s="3">
        <f t="shared" si="0"/>
        <v>0</v>
      </c>
      <c r="F41" s="31"/>
      <c r="G41" s="32"/>
      <c r="H41" s="32"/>
      <c r="I41" s="33"/>
    </row>
    <row r="42" spans="1:9" ht="19.5" customHeight="1">
      <c r="A42" s="36"/>
      <c r="B42" s="35" t="s">
        <v>28</v>
      </c>
      <c r="C42" s="3">
        <v>0</v>
      </c>
      <c r="D42" s="3">
        <v>0</v>
      </c>
      <c r="E42" s="3">
        <f t="shared" si="0"/>
        <v>0</v>
      </c>
      <c r="F42" s="31"/>
      <c r="G42" s="32"/>
      <c r="H42" s="32"/>
      <c r="I42" s="33"/>
    </row>
    <row r="43" spans="1:9" ht="21" customHeight="1">
      <c r="A43" s="28" t="s">
        <v>29</v>
      </c>
      <c r="B43" s="29"/>
      <c r="C43" s="30">
        <f>SUM(C44+C47)</f>
        <v>0</v>
      </c>
      <c r="D43" s="30">
        <v>0</v>
      </c>
      <c r="E43" s="30">
        <f t="shared" si="0"/>
        <v>0</v>
      </c>
      <c r="F43" s="31"/>
      <c r="G43" s="32"/>
      <c r="H43" s="32"/>
      <c r="I43" s="33"/>
    </row>
    <row r="44" spans="1:9" ht="21" customHeight="1">
      <c r="A44" s="34" t="s">
        <v>30</v>
      </c>
      <c r="B44" s="35"/>
      <c r="C44" s="3">
        <f>SUM(C45:C46)</f>
        <v>0</v>
      </c>
      <c r="D44" s="3">
        <v>0</v>
      </c>
      <c r="E44" s="3">
        <f t="shared" si="0"/>
        <v>0</v>
      </c>
      <c r="F44" s="31"/>
      <c r="G44" s="32"/>
      <c r="H44" s="32"/>
      <c r="I44" s="33"/>
    </row>
    <row r="45" spans="1:9" ht="21" customHeight="1">
      <c r="A45" s="36"/>
      <c r="B45" s="35" t="s">
        <v>31</v>
      </c>
      <c r="C45" s="3">
        <v>0</v>
      </c>
      <c r="D45" s="3">
        <v>0</v>
      </c>
      <c r="E45" s="3">
        <f t="shared" si="0"/>
        <v>0</v>
      </c>
      <c r="F45" s="31"/>
      <c r="G45" s="32"/>
      <c r="H45" s="32"/>
      <c r="I45" s="33"/>
    </row>
    <row r="46" spans="1:9" ht="21" customHeight="1">
      <c r="A46" s="37"/>
      <c r="B46" s="38" t="s">
        <v>32</v>
      </c>
      <c r="C46" s="39">
        <v>0</v>
      </c>
      <c r="D46" s="39">
        <v>0</v>
      </c>
      <c r="E46" s="39">
        <f t="shared" si="0"/>
        <v>0</v>
      </c>
      <c r="F46" s="40" t="s">
        <v>7</v>
      </c>
      <c r="G46" s="41"/>
      <c r="H46" s="41"/>
      <c r="I46" s="42"/>
    </row>
    <row r="47" spans="1:9" ht="21" customHeight="1">
      <c r="A47" s="47" t="s">
        <v>33</v>
      </c>
      <c r="B47" s="43"/>
      <c r="C47" s="1">
        <f>SUM(C48:C49)</f>
        <v>0</v>
      </c>
      <c r="D47" s="1">
        <v>0</v>
      </c>
      <c r="E47" s="1">
        <f t="shared" si="0"/>
        <v>0</v>
      </c>
      <c r="F47" s="44"/>
      <c r="G47" s="45"/>
      <c r="H47" s="45"/>
      <c r="I47" s="46"/>
    </row>
    <row r="48" spans="1:9" ht="21" customHeight="1">
      <c r="A48" s="36"/>
      <c r="B48" s="35" t="s">
        <v>34</v>
      </c>
      <c r="C48" s="3">
        <v>0</v>
      </c>
      <c r="D48" s="3">
        <v>0</v>
      </c>
      <c r="E48" s="3">
        <f t="shared" si="0"/>
        <v>0</v>
      </c>
      <c r="F48" s="31" t="s">
        <v>171</v>
      </c>
      <c r="G48" s="32"/>
      <c r="H48" s="32"/>
      <c r="I48" s="33" t="s">
        <v>171</v>
      </c>
    </row>
    <row r="49" spans="1:9" ht="21" customHeight="1">
      <c r="A49" s="47"/>
      <c r="B49" s="35" t="s">
        <v>35</v>
      </c>
      <c r="C49" s="3">
        <v>0</v>
      </c>
      <c r="D49" s="3">
        <v>0</v>
      </c>
      <c r="E49" s="3">
        <f t="shared" si="0"/>
        <v>0</v>
      </c>
      <c r="F49" s="31" t="s">
        <v>7</v>
      </c>
      <c r="G49" s="32"/>
      <c r="H49" s="32"/>
      <c r="I49" s="33"/>
    </row>
    <row r="50" spans="1:9" ht="21" customHeight="1">
      <c r="A50" s="49" t="s">
        <v>36</v>
      </c>
      <c r="B50" s="59"/>
      <c r="C50" s="1">
        <f>SUM(C51)</f>
        <v>0</v>
      </c>
      <c r="D50" s="1">
        <v>0</v>
      </c>
      <c r="E50" s="1">
        <f t="shared" si="0"/>
        <v>0</v>
      </c>
      <c r="F50" s="44"/>
      <c r="G50" s="45"/>
      <c r="H50" s="45"/>
      <c r="I50" s="46"/>
    </row>
    <row r="51" spans="1:9" ht="21" customHeight="1">
      <c r="A51" s="34" t="s">
        <v>176</v>
      </c>
      <c r="B51" s="35"/>
      <c r="C51" s="3">
        <f>SUM(C52)</f>
        <v>0</v>
      </c>
      <c r="D51" s="3">
        <v>0</v>
      </c>
      <c r="E51" s="3">
        <f t="shared" si="0"/>
        <v>0</v>
      </c>
      <c r="F51" s="31"/>
      <c r="G51" s="32"/>
      <c r="H51" s="32"/>
      <c r="I51" s="33"/>
    </row>
    <row r="52" spans="1:9" ht="21" customHeight="1">
      <c r="A52" s="36"/>
      <c r="B52" s="60" t="s">
        <v>177</v>
      </c>
      <c r="C52" s="92">
        <v>0</v>
      </c>
      <c r="D52" s="92">
        <v>0</v>
      </c>
      <c r="E52" s="61">
        <f t="shared" si="0"/>
        <v>0</v>
      </c>
      <c r="F52" s="62"/>
      <c r="G52" s="63"/>
      <c r="H52" s="63"/>
      <c r="I52" s="64"/>
    </row>
    <row r="53" spans="1:9" ht="21" customHeight="1">
      <c r="A53" s="83" t="s">
        <v>37</v>
      </c>
      <c r="B53" s="93"/>
      <c r="C53" s="85">
        <v>6286969763</v>
      </c>
      <c r="D53" s="85">
        <v>5715101849</v>
      </c>
      <c r="E53" s="94">
        <f t="shared" si="0"/>
        <v>571867914</v>
      </c>
      <c r="F53" s="97" t="s">
        <v>155</v>
      </c>
      <c r="G53" s="98">
        <f>C53</f>
        <v>6286969763</v>
      </c>
      <c r="H53" s="87"/>
      <c r="I53" s="88"/>
    </row>
    <row r="54" spans="1:9" ht="21" customHeight="1">
      <c r="A54" s="52" t="s">
        <v>38</v>
      </c>
      <c r="B54" s="53"/>
      <c r="C54" s="54">
        <f>C7+C13+C25+C33+C40+C43+C50+C53</f>
        <v>9842879763</v>
      </c>
      <c r="D54" s="54">
        <f>D7+D13+D25+D33+D40+D43+D50+D53</f>
        <v>9260511849</v>
      </c>
      <c r="E54" s="54">
        <f t="shared" si="0"/>
        <v>582367914</v>
      </c>
      <c r="F54" s="40"/>
      <c r="G54" s="41"/>
      <c r="H54" s="41"/>
      <c r="I54" s="42"/>
    </row>
    <row r="55" spans="1:9" ht="19.5" customHeight="1">
      <c r="A55" s="55"/>
      <c r="B55" s="55"/>
      <c r="C55" s="56"/>
      <c r="D55" s="56"/>
      <c r="E55" s="56"/>
      <c r="F55" s="56"/>
      <c r="G55" s="56"/>
      <c r="H55" s="56"/>
      <c r="I55" s="56"/>
    </row>
    <row r="56" spans="1:5" ht="19.5" customHeight="1">
      <c r="A56" s="6" t="str">
        <f>A3</f>
        <v>◎ 을지학원수익사업(대학병원장례식장)</v>
      </c>
      <c r="B56" s="7"/>
      <c r="C56" s="7"/>
      <c r="D56" s="7"/>
      <c r="E56" s="7"/>
    </row>
    <row r="57" spans="1:9" ht="19.5" customHeight="1">
      <c r="A57" s="57" t="s">
        <v>117</v>
      </c>
      <c r="B57" s="57"/>
      <c r="C57" s="58"/>
      <c r="D57" s="58"/>
      <c r="E57" s="58"/>
      <c r="F57" s="58"/>
      <c r="G57" s="58"/>
      <c r="H57" s="58"/>
      <c r="I57" s="120" t="s">
        <v>300</v>
      </c>
    </row>
    <row r="58" spans="1:15" ht="19.5" customHeight="1">
      <c r="A58" s="9" t="s">
        <v>121</v>
      </c>
      <c r="B58" s="10" t="s">
        <v>122</v>
      </c>
      <c r="C58" s="404" t="str">
        <f>C5</f>
        <v>추경예산</v>
      </c>
      <c r="D58" s="406" t="str">
        <f>D5</f>
        <v>본 예산</v>
      </c>
      <c r="E58" s="404" t="s">
        <v>0</v>
      </c>
      <c r="F58" s="408" t="s">
        <v>1</v>
      </c>
      <c r="G58" s="408"/>
      <c r="H58" s="408"/>
      <c r="I58" s="409"/>
      <c r="K58" s="69">
        <v>24271900</v>
      </c>
      <c r="L58" s="69">
        <v>5521430</v>
      </c>
      <c r="M58" s="69">
        <f aca="true" t="shared" si="1" ref="M58:M67">N58-K58-L58</f>
        <v>44748880</v>
      </c>
      <c r="N58" s="69">
        <v>74542210</v>
      </c>
      <c r="O58" s="5">
        <v>3</v>
      </c>
    </row>
    <row r="59" spans="1:15" ht="19.5" customHeight="1">
      <c r="A59" s="11" t="s">
        <v>2</v>
      </c>
      <c r="B59" s="12" t="s">
        <v>3</v>
      </c>
      <c r="C59" s="405"/>
      <c r="D59" s="407"/>
      <c r="E59" s="405"/>
      <c r="F59" s="410"/>
      <c r="G59" s="410"/>
      <c r="H59" s="410"/>
      <c r="I59" s="411"/>
      <c r="K59" s="69">
        <v>23176900</v>
      </c>
      <c r="L59" s="69">
        <v>5303480</v>
      </c>
      <c r="M59" s="69">
        <f t="shared" si="1"/>
        <v>43503440</v>
      </c>
      <c r="N59" s="69">
        <v>71983820</v>
      </c>
      <c r="O59" s="5">
        <v>4</v>
      </c>
    </row>
    <row r="60" spans="1:15" ht="18.75" customHeight="1">
      <c r="A60" s="49" t="s">
        <v>178</v>
      </c>
      <c r="B60" s="59"/>
      <c r="C60" s="1">
        <f>SUM(C61)</f>
        <v>0</v>
      </c>
      <c r="D60" s="1">
        <f>SUM(D61)</f>
        <v>0</v>
      </c>
      <c r="E60" s="1">
        <f aca="true" t="shared" si="2" ref="E60:E91">C60-D60</f>
        <v>0</v>
      </c>
      <c r="F60" s="44"/>
      <c r="G60" s="45"/>
      <c r="H60" s="45"/>
      <c r="I60" s="46"/>
      <c r="K60" s="69">
        <v>23176900</v>
      </c>
      <c r="L60" s="69">
        <v>5450250</v>
      </c>
      <c r="M60" s="69">
        <f t="shared" si="1"/>
        <v>39205000</v>
      </c>
      <c r="N60" s="69">
        <v>67832150</v>
      </c>
      <c r="O60" s="5">
        <v>5</v>
      </c>
    </row>
    <row r="61" spans="1:15" ht="18.75" customHeight="1">
      <c r="A61" s="34" t="s">
        <v>179</v>
      </c>
      <c r="B61" s="35"/>
      <c r="C61" s="3">
        <f>SUM(C62:C68)</f>
        <v>0</v>
      </c>
      <c r="D61" s="3">
        <f>SUM(D62:D68)</f>
        <v>0</v>
      </c>
      <c r="E61" s="3">
        <f t="shared" si="2"/>
        <v>0</v>
      </c>
      <c r="F61" s="31"/>
      <c r="G61" s="32"/>
      <c r="H61" s="32"/>
      <c r="I61" s="33"/>
      <c r="K61" s="69">
        <v>23951250</v>
      </c>
      <c r="L61" s="69">
        <v>5582780</v>
      </c>
      <c r="M61" s="69">
        <f t="shared" si="1"/>
        <v>42191060</v>
      </c>
      <c r="N61" s="69">
        <v>71725090</v>
      </c>
      <c r="O61" s="5">
        <v>6</v>
      </c>
    </row>
    <row r="62" spans="1:15" ht="18.75" customHeight="1">
      <c r="A62" s="36"/>
      <c r="B62" s="60" t="s">
        <v>39</v>
      </c>
      <c r="C62" s="61">
        <v>0</v>
      </c>
      <c r="D62" s="61">
        <v>0</v>
      </c>
      <c r="E62" s="3">
        <f t="shared" si="2"/>
        <v>0</v>
      </c>
      <c r="F62" s="62"/>
      <c r="G62" s="63"/>
      <c r="H62" s="63"/>
      <c r="I62" s="64"/>
      <c r="K62" s="69">
        <v>23348300</v>
      </c>
      <c r="L62" s="69">
        <v>5481620</v>
      </c>
      <c r="M62" s="69">
        <f t="shared" si="1"/>
        <v>38941020</v>
      </c>
      <c r="N62" s="69">
        <v>67770940</v>
      </c>
      <c r="O62" s="5">
        <v>7</v>
      </c>
    </row>
    <row r="63" spans="1:15" ht="18.75" customHeight="1">
      <c r="A63" s="48"/>
      <c r="B63" s="35" t="s">
        <v>40</v>
      </c>
      <c r="C63" s="61">
        <v>0</v>
      </c>
      <c r="D63" s="3">
        <v>0</v>
      </c>
      <c r="E63" s="3">
        <f t="shared" si="2"/>
        <v>0</v>
      </c>
      <c r="F63" s="62"/>
      <c r="G63" s="32" t="s">
        <v>7</v>
      </c>
      <c r="H63" s="32" t="s">
        <v>7</v>
      </c>
      <c r="I63" s="33"/>
      <c r="K63" s="69">
        <v>24032300</v>
      </c>
      <c r="L63" s="69">
        <v>5583850</v>
      </c>
      <c r="M63" s="69">
        <f t="shared" si="1"/>
        <v>44500390</v>
      </c>
      <c r="N63" s="69">
        <v>74116540</v>
      </c>
      <c r="O63" s="5">
        <v>8</v>
      </c>
    </row>
    <row r="64" spans="1:15" ht="18.75" customHeight="1">
      <c r="A64" s="48"/>
      <c r="B64" s="60" t="s">
        <v>42</v>
      </c>
      <c r="C64" s="61">
        <v>0</v>
      </c>
      <c r="D64" s="61">
        <v>0</v>
      </c>
      <c r="E64" s="3">
        <f t="shared" si="2"/>
        <v>0</v>
      </c>
      <c r="F64" s="62"/>
      <c r="G64" s="63" t="s">
        <v>41</v>
      </c>
      <c r="H64" s="63" t="s">
        <v>41</v>
      </c>
      <c r="I64" s="64"/>
      <c r="K64" s="69">
        <v>23425300</v>
      </c>
      <c r="L64" s="69">
        <v>5482690</v>
      </c>
      <c r="M64" s="69">
        <f t="shared" si="1"/>
        <v>43413340</v>
      </c>
      <c r="N64" s="69">
        <v>72321330</v>
      </c>
      <c r="O64" s="5">
        <v>9</v>
      </c>
    </row>
    <row r="65" spans="1:15" ht="18.75" customHeight="1">
      <c r="A65" s="48"/>
      <c r="B65" s="35" t="s">
        <v>43</v>
      </c>
      <c r="C65" s="61">
        <v>0</v>
      </c>
      <c r="D65" s="3">
        <v>0</v>
      </c>
      <c r="E65" s="3">
        <f t="shared" si="2"/>
        <v>0</v>
      </c>
      <c r="F65" s="31"/>
      <c r="G65" s="32"/>
      <c r="H65" s="32" t="s">
        <v>41</v>
      </c>
      <c r="I65" s="33"/>
      <c r="K65" s="69">
        <v>23425300</v>
      </c>
      <c r="L65" s="69">
        <v>5482700</v>
      </c>
      <c r="M65" s="69">
        <f t="shared" si="1"/>
        <v>41985800</v>
      </c>
      <c r="N65" s="69">
        <v>70893800</v>
      </c>
      <c r="O65" s="5">
        <v>10</v>
      </c>
    </row>
    <row r="66" spans="1:15" ht="18.75" customHeight="1">
      <c r="A66" s="48"/>
      <c r="B66" s="35" t="s">
        <v>44</v>
      </c>
      <c r="C66" s="3">
        <v>0</v>
      </c>
      <c r="D66" s="3">
        <v>0</v>
      </c>
      <c r="E66" s="3">
        <f t="shared" si="2"/>
        <v>0</v>
      </c>
      <c r="F66" s="31"/>
      <c r="G66" s="32"/>
      <c r="H66" s="32"/>
      <c r="I66" s="33"/>
      <c r="K66" s="69">
        <v>21604300</v>
      </c>
      <c r="L66" s="69">
        <v>5298030</v>
      </c>
      <c r="M66" s="69">
        <f t="shared" si="1"/>
        <v>45679020</v>
      </c>
      <c r="N66" s="69">
        <v>72581350</v>
      </c>
      <c r="O66" s="5">
        <v>11</v>
      </c>
    </row>
    <row r="67" spans="1:15" ht="18.75" customHeight="1">
      <c r="A67" s="48"/>
      <c r="B67" s="35" t="s">
        <v>45</v>
      </c>
      <c r="C67" s="3">
        <v>0</v>
      </c>
      <c r="D67" s="3">
        <v>0</v>
      </c>
      <c r="E67" s="3">
        <f t="shared" si="2"/>
        <v>0</v>
      </c>
      <c r="F67" s="31"/>
      <c r="G67" s="32"/>
      <c r="H67" s="32"/>
      <c r="I67" s="33"/>
      <c r="K67" s="69">
        <v>20997300</v>
      </c>
      <c r="L67" s="69">
        <v>5196870</v>
      </c>
      <c r="M67" s="69">
        <f t="shared" si="1"/>
        <v>31628130</v>
      </c>
      <c r="N67" s="69">
        <v>57822300</v>
      </c>
      <c r="O67" s="5">
        <v>12</v>
      </c>
    </row>
    <row r="68" spans="1:14" ht="18.75" customHeight="1">
      <c r="A68" s="47"/>
      <c r="B68" s="35" t="s">
        <v>46</v>
      </c>
      <c r="C68" s="3">
        <v>0</v>
      </c>
      <c r="D68" s="3">
        <v>0</v>
      </c>
      <c r="E68" s="3">
        <f t="shared" si="2"/>
        <v>0</v>
      </c>
      <c r="F68" s="31"/>
      <c r="G68" s="32" t="s">
        <v>41</v>
      </c>
      <c r="H68" s="32"/>
      <c r="I68" s="33"/>
      <c r="K68" s="69">
        <f>SUM(K58:K67)</f>
        <v>231409750</v>
      </c>
      <c r="L68" s="69">
        <f>SUM(L58:L67)</f>
        <v>54383700</v>
      </c>
      <c r="M68" s="69">
        <f>SUM(M58:M67)</f>
        <v>415796080</v>
      </c>
      <c r="N68" s="69">
        <f>SUM(N58:N67)</f>
        <v>701589530</v>
      </c>
    </row>
    <row r="69" spans="1:9" ht="18.75" customHeight="1">
      <c r="A69" s="28" t="s">
        <v>47</v>
      </c>
      <c r="B69" s="29"/>
      <c r="C69" s="30">
        <f>SUM(C70+C77+C87+C94)</f>
        <v>1705760000</v>
      </c>
      <c r="D69" s="30">
        <f>SUM(D70+D77+D87+D94)</f>
        <v>1557511849</v>
      </c>
      <c r="E69" s="30">
        <f t="shared" si="2"/>
        <v>148248151</v>
      </c>
      <c r="F69" s="31"/>
      <c r="G69" s="32"/>
      <c r="H69" s="32"/>
      <c r="I69" s="33"/>
    </row>
    <row r="70" spans="1:9" ht="18.75" customHeight="1">
      <c r="A70" s="34" t="s">
        <v>48</v>
      </c>
      <c r="B70" s="35"/>
      <c r="C70" s="3">
        <f>SUM(C71:C76)</f>
        <v>71060000</v>
      </c>
      <c r="D70" s="3">
        <f>SUM(D71:D76)</f>
        <v>2060000</v>
      </c>
      <c r="E70" s="3">
        <f t="shared" si="2"/>
        <v>69000000</v>
      </c>
      <c r="F70" s="31"/>
      <c r="G70" s="32"/>
      <c r="H70" s="32"/>
      <c r="I70" s="33"/>
    </row>
    <row r="71" spans="1:9" ht="18.75" customHeight="1">
      <c r="A71" s="36"/>
      <c r="B71" s="35" t="s">
        <v>49</v>
      </c>
      <c r="C71" s="3">
        <v>0</v>
      </c>
      <c r="D71" s="3">
        <v>0</v>
      </c>
      <c r="E71" s="3">
        <f t="shared" si="2"/>
        <v>0</v>
      </c>
      <c r="F71" s="31"/>
      <c r="G71" s="32" t="s">
        <v>41</v>
      </c>
      <c r="H71" s="32" t="s">
        <v>41</v>
      </c>
      <c r="I71" s="33"/>
    </row>
    <row r="72" spans="1:9" ht="18.75" customHeight="1">
      <c r="A72" s="48"/>
      <c r="B72" s="35" t="s">
        <v>50</v>
      </c>
      <c r="C72" s="3">
        <v>0</v>
      </c>
      <c r="D72" s="3">
        <v>0</v>
      </c>
      <c r="E72" s="3">
        <f t="shared" si="2"/>
        <v>0</v>
      </c>
      <c r="F72" s="31" t="s">
        <v>7</v>
      </c>
      <c r="G72" s="32" t="s">
        <v>7</v>
      </c>
      <c r="H72" s="32" t="s">
        <v>7</v>
      </c>
      <c r="I72" s="33" t="s">
        <v>7</v>
      </c>
    </row>
    <row r="73" spans="1:9" ht="18.75" customHeight="1">
      <c r="A73" s="48"/>
      <c r="B73" s="35" t="s">
        <v>180</v>
      </c>
      <c r="C73" s="61">
        <v>0</v>
      </c>
      <c r="D73" s="61">
        <v>0</v>
      </c>
      <c r="E73" s="3">
        <f t="shared" si="2"/>
        <v>0</v>
      </c>
      <c r="F73" s="62"/>
      <c r="G73" s="32"/>
      <c r="H73" s="32"/>
      <c r="I73" s="33"/>
    </row>
    <row r="74" spans="1:9" ht="18.75" customHeight="1">
      <c r="A74" s="48"/>
      <c r="B74" s="35" t="s">
        <v>51</v>
      </c>
      <c r="C74" s="3">
        <v>220000</v>
      </c>
      <c r="D74" s="3">
        <v>220000</v>
      </c>
      <c r="E74" s="3">
        <f t="shared" si="2"/>
        <v>0</v>
      </c>
      <c r="F74" s="31"/>
      <c r="G74" s="32"/>
      <c r="H74" s="32" t="s">
        <v>7</v>
      </c>
      <c r="I74" s="33"/>
    </row>
    <row r="75" spans="1:9" ht="18.75" customHeight="1">
      <c r="A75" s="48"/>
      <c r="B75" s="60" t="s">
        <v>52</v>
      </c>
      <c r="C75" s="61">
        <v>840000</v>
      </c>
      <c r="D75" s="61">
        <v>840000</v>
      </c>
      <c r="E75" s="3">
        <f t="shared" si="2"/>
        <v>0</v>
      </c>
      <c r="F75" s="62" t="s">
        <v>323</v>
      </c>
      <c r="G75" s="63" t="s">
        <v>7</v>
      </c>
      <c r="H75" s="63" t="s">
        <v>7</v>
      </c>
      <c r="I75" s="64" t="s">
        <v>7</v>
      </c>
    </row>
    <row r="76" spans="1:9" ht="18.75" customHeight="1">
      <c r="A76" s="47"/>
      <c r="B76" s="35" t="s">
        <v>53</v>
      </c>
      <c r="C76" s="3">
        <v>70000000</v>
      </c>
      <c r="D76" s="3">
        <v>1000000</v>
      </c>
      <c r="E76" s="3">
        <f t="shared" si="2"/>
        <v>69000000</v>
      </c>
      <c r="F76" s="31" t="s">
        <v>501</v>
      </c>
      <c r="G76" s="32"/>
      <c r="H76" s="32"/>
      <c r="I76" s="33"/>
    </row>
    <row r="77" spans="1:9" ht="21.75" customHeight="1">
      <c r="A77" s="47" t="s">
        <v>54</v>
      </c>
      <c r="B77" s="43"/>
      <c r="C77" s="1">
        <f>SUM(C78:C86)</f>
        <v>174600000</v>
      </c>
      <c r="D77" s="1">
        <f>SUM(D78:D86)</f>
        <v>165351849</v>
      </c>
      <c r="E77" s="1">
        <f t="shared" si="2"/>
        <v>9248151</v>
      </c>
      <c r="F77" s="44"/>
      <c r="G77" s="45"/>
      <c r="H77" s="45"/>
      <c r="I77" s="46"/>
    </row>
    <row r="78" spans="1:9" ht="21.75" customHeight="1">
      <c r="A78" s="36"/>
      <c r="B78" s="60" t="s">
        <v>55</v>
      </c>
      <c r="C78" s="61">
        <v>0</v>
      </c>
      <c r="D78" s="61">
        <v>0</v>
      </c>
      <c r="E78" s="3">
        <f t="shared" si="2"/>
        <v>0</v>
      </c>
      <c r="F78" s="62"/>
      <c r="G78" s="63"/>
      <c r="H78" s="63"/>
      <c r="I78" s="64"/>
    </row>
    <row r="79" spans="1:9" ht="21.75" customHeight="1">
      <c r="A79" s="48"/>
      <c r="B79" s="60" t="s">
        <v>56</v>
      </c>
      <c r="C79" s="61">
        <v>0</v>
      </c>
      <c r="D79" s="61">
        <v>0</v>
      </c>
      <c r="E79" s="3">
        <f t="shared" si="2"/>
        <v>0</v>
      </c>
      <c r="F79" s="62"/>
      <c r="G79" s="63"/>
      <c r="H79" s="63"/>
      <c r="I79" s="64"/>
    </row>
    <row r="80" spans="1:9" ht="21.75" customHeight="1">
      <c r="A80" s="37"/>
      <c r="B80" s="38" t="s">
        <v>181</v>
      </c>
      <c r="C80" s="39">
        <v>20000000</v>
      </c>
      <c r="D80" s="39">
        <v>12000000</v>
      </c>
      <c r="E80" s="39">
        <f t="shared" si="2"/>
        <v>8000000</v>
      </c>
      <c r="F80" s="352" t="s">
        <v>475</v>
      </c>
      <c r="G80" s="41"/>
      <c r="H80" s="41"/>
      <c r="I80" s="42"/>
    </row>
    <row r="81" spans="1:9" ht="21.75" customHeight="1">
      <c r="A81" s="48"/>
      <c r="B81" s="43" t="s">
        <v>57</v>
      </c>
      <c r="C81" s="2"/>
      <c r="D81" s="2">
        <v>0</v>
      </c>
      <c r="E81" s="2">
        <f t="shared" si="2"/>
        <v>0</v>
      </c>
      <c r="F81" s="44"/>
      <c r="G81" s="45"/>
      <c r="H81" s="45"/>
      <c r="I81" s="46"/>
    </row>
    <row r="82" spans="1:9" ht="21.75" customHeight="1">
      <c r="A82" s="48"/>
      <c r="B82" s="35" t="s">
        <v>58</v>
      </c>
      <c r="C82" s="3"/>
      <c r="D82" s="3">
        <v>0</v>
      </c>
      <c r="E82" s="3">
        <f t="shared" si="2"/>
        <v>0</v>
      </c>
      <c r="F82" s="31"/>
      <c r="G82" s="32"/>
      <c r="H82" s="32"/>
      <c r="I82" s="33"/>
    </row>
    <row r="83" spans="1:9" ht="21.75" customHeight="1">
      <c r="A83" s="48"/>
      <c r="B83" s="80" t="s">
        <v>59</v>
      </c>
      <c r="C83" s="95">
        <v>104000000</v>
      </c>
      <c r="D83" s="95">
        <v>104000000</v>
      </c>
      <c r="E83" s="2">
        <f t="shared" si="2"/>
        <v>0</v>
      </c>
      <c r="F83" s="96" t="s">
        <v>208</v>
      </c>
      <c r="G83" s="81"/>
      <c r="H83" s="81"/>
      <c r="I83" s="82"/>
    </row>
    <row r="84" spans="1:9" ht="21.75" customHeight="1">
      <c r="A84" s="48"/>
      <c r="B84" s="60" t="s">
        <v>60</v>
      </c>
      <c r="C84" s="61">
        <v>600000</v>
      </c>
      <c r="D84" s="61">
        <v>600000</v>
      </c>
      <c r="E84" s="3">
        <f t="shared" si="2"/>
        <v>0</v>
      </c>
      <c r="F84" s="62" t="s">
        <v>205</v>
      </c>
      <c r="G84" s="63"/>
      <c r="H84" s="63"/>
      <c r="I84" s="64"/>
    </row>
    <row r="85" spans="1:9" ht="21.75" customHeight="1">
      <c r="A85" s="48"/>
      <c r="B85" s="60" t="s">
        <v>61</v>
      </c>
      <c r="C85" s="61">
        <v>4000000</v>
      </c>
      <c r="D85" s="61">
        <v>2751849</v>
      </c>
      <c r="E85" s="3">
        <f t="shared" si="2"/>
        <v>1248151</v>
      </c>
      <c r="F85" s="62" t="s">
        <v>275</v>
      </c>
      <c r="G85" s="78"/>
      <c r="H85" s="63"/>
      <c r="I85" s="64"/>
    </row>
    <row r="86" spans="1:9" ht="18.75" customHeight="1">
      <c r="A86" s="48"/>
      <c r="B86" s="35" t="s">
        <v>62</v>
      </c>
      <c r="C86" s="3">
        <v>46000000</v>
      </c>
      <c r="D86" s="3">
        <v>46000000</v>
      </c>
      <c r="E86" s="3">
        <f t="shared" si="2"/>
        <v>0</v>
      </c>
      <c r="F86" s="31" t="s">
        <v>499</v>
      </c>
      <c r="G86" s="32"/>
      <c r="H86" s="32"/>
      <c r="I86" s="33"/>
    </row>
    <row r="87" spans="1:9" ht="18.75" customHeight="1">
      <c r="A87" s="34" t="s">
        <v>63</v>
      </c>
      <c r="B87" s="35"/>
      <c r="C87" s="30">
        <f>SUM(C88:C93)</f>
        <v>810100000</v>
      </c>
      <c r="D87" s="30">
        <f>SUM(D88:D93)</f>
        <v>740100000</v>
      </c>
      <c r="E87" s="30">
        <f t="shared" si="2"/>
        <v>70000000</v>
      </c>
      <c r="F87" s="31"/>
      <c r="G87" s="32"/>
      <c r="H87" s="32"/>
      <c r="I87" s="33"/>
    </row>
    <row r="88" spans="1:9" ht="18.75" customHeight="1">
      <c r="A88" s="36"/>
      <c r="B88" s="60" t="s">
        <v>64</v>
      </c>
      <c r="C88" s="61">
        <v>1100000</v>
      </c>
      <c r="D88" s="61">
        <v>1100000</v>
      </c>
      <c r="E88" s="3">
        <f t="shared" si="2"/>
        <v>0</v>
      </c>
      <c r="F88" s="62"/>
      <c r="G88" s="63"/>
      <c r="H88" s="63"/>
      <c r="I88" s="64"/>
    </row>
    <row r="89" spans="1:9" ht="18.75" customHeight="1">
      <c r="A89" s="48"/>
      <c r="B89" s="60" t="s">
        <v>127</v>
      </c>
      <c r="C89" s="61">
        <v>400000</v>
      </c>
      <c r="D89" s="61">
        <v>400000</v>
      </c>
      <c r="E89" s="3">
        <f t="shared" si="2"/>
        <v>0</v>
      </c>
      <c r="F89" s="62" t="s">
        <v>424</v>
      </c>
      <c r="G89" s="63"/>
      <c r="H89" s="63"/>
      <c r="I89" s="64"/>
    </row>
    <row r="90" spans="1:9" ht="18.75" customHeight="1">
      <c r="A90" s="48"/>
      <c r="B90" s="60" t="s">
        <v>65</v>
      </c>
      <c r="C90" s="61">
        <v>800000000</v>
      </c>
      <c r="D90" s="61">
        <v>730000000</v>
      </c>
      <c r="E90" s="3">
        <f t="shared" si="2"/>
        <v>70000000</v>
      </c>
      <c r="F90" s="62" t="s">
        <v>274</v>
      </c>
      <c r="G90" s="63"/>
      <c r="H90" s="63"/>
      <c r="I90" s="64"/>
    </row>
    <row r="91" spans="1:9" ht="18.75" customHeight="1">
      <c r="A91" s="48"/>
      <c r="B91" s="60" t="s">
        <v>66</v>
      </c>
      <c r="C91" s="61">
        <v>3600000</v>
      </c>
      <c r="D91" s="61">
        <v>3600000</v>
      </c>
      <c r="E91" s="3">
        <f t="shared" si="2"/>
        <v>0</v>
      </c>
      <c r="F91" s="62" t="s">
        <v>324</v>
      </c>
      <c r="G91" s="63"/>
      <c r="H91" s="63"/>
      <c r="I91" s="64"/>
    </row>
    <row r="92" spans="1:9" ht="18.75" customHeight="1">
      <c r="A92" s="48"/>
      <c r="B92" s="35" t="s">
        <v>67</v>
      </c>
      <c r="C92" s="3">
        <v>0</v>
      </c>
      <c r="D92" s="3">
        <v>0</v>
      </c>
      <c r="E92" s="3">
        <f aca="true" t="shared" si="3" ref="E92:E125">C92-D92</f>
        <v>0</v>
      </c>
      <c r="F92" s="31"/>
      <c r="G92" s="32"/>
      <c r="H92" s="32"/>
      <c r="I92" s="33"/>
    </row>
    <row r="93" spans="1:9" ht="18.75" customHeight="1">
      <c r="A93" s="47"/>
      <c r="B93" s="35" t="s">
        <v>68</v>
      </c>
      <c r="C93" s="3">
        <v>5000000</v>
      </c>
      <c r="D93" s="3">
        <v>5000000</v>
      </c>
      <c r="E93" s="3">
        <f t="shared" si="3"/>
        <v>0</v>
      </c>
      <c r="F93" s="31"/>
      <c r="G93" s="32"/>
      <c r="H93" s="32"/>
      <c r="I93" s="33"/>
    </row>
    <row r="94" spans="1:9" ht="18.75" customHeight="1">
      <c r="A94" s="34" t="s">
        <v>69</v>
      </c>
      <c r="B94" s="35"/>
      <c r="C94" s="30">
        <f>SUM(C95:C100)</f>
        <v>650000000</v>
      </c>
      <c r="D94" s="30">
        <f>SUM(D95:D100)</f>
        <v>650000000</v>
      </c>
      <c r="E94" s="30">
        <f t="shared" si="3"/>
        <v>0</v>
      </c>
      <c r="F94" s="31"/>
      <c r="G94" s="32"/>
      <c r="H94" s="32"/>
      <c r="I94" s="33"/>
    </row>
    <row r="95" spans="1:9" ht="18.75" customHeight="1">
      <c r="A95" s="48"/>
      <c r="B95" s="35" t="s">
        <v>182</v>
      </c>
      <c r="C95" s="61">
        <v>0</v>
      </c>
      <c r="D95" s="61">
        <v>0</v>
      </c>
      <c r="E95" s="3">
        <f t="shared" si="3"/>
        <v>0</v>
      </c>
      <c r="F95" s="62"/>
      <c r="G95" s="63"/>
      <c r="H95" s="63"/>
      <c r="I95" s="64"/>
    </row>
    <row r="96" spans="1:9" ht="18.75" customHeight="1">
      <c r="A96" s="48"/>
      <c r="B96" s="35" t="s">
        <v>183</v>
      </c>
      <c r="C96" s="61">
        <v>0</v>
      </c>
      <c r="D96" s="61">
        <v>0</v>
      </c>
      <c r="E96" s="3">
        <f t="shared" si="3"/>
        <v>0</v>
      </c>
      <c r="F96" s="62"/>
      <c r="G96" s="63"/>
      <c r="H96" s="63"/>
      <c r="I96" s="64"/>
    </row>
    <row r="97" spans="1:9" ht="18.75" customHeight="1">
      <c r="A97" s="48"/>
      <c r="B97" s="60" t="s">
        <v>184</v>
      </c>
      <c r="C97" s="61">
        <v>0</v>
      </c>
      <c r="D97" s="61">
        <v>0</v>
      </c>
      <c r="E97" s="61">
        <f t="shared" si="3"/>
        <v>0</v>
      </c>
      <c r="F97" s="62"/>
      <c r="G97" s="63"/>
      <c r="H97" s="63"/>
      <c r="I97" s="64"/>
    </row>
    <row r="98" spans="1:9" ht="18.75" customHeight="1">
      <c r="A98" s="48"/>
      <c r="B98" s="35" t="s">
        <v>185</v>
      </c>
      <c r="C98" s="3">
        <v>0</v>
      </c>
      <c r="D98" s="3">
        <v>0</v>
      </c>
      <c r="E98" s="3">
        <f t="shared" si="3"/>
        <v>0</v>
      </c>
      <c r="F98" s="31"/>
      <c r="G98" s="32"/>
      <c r="H98" s="32"/>
      <c r="I98" s="33"/>
    </row>
    <row r="99" spans="1:9" ht="18.75" customHeight="1">
      <c r="A99" s="48"/>
      <c r="B99" s="43" t="s">
        <v>192</v>
      </c>
      <c r="C99" s="2">
        <v>100000000</v>
      </c>
      <c r="D99" s="2">
        <v>100000000</v>
      </c>
      <c r="E99" s="3">
        <f t="shared" si="3"/>
        <v>0</v>
      </c>
      <c r="F99" s="44" t="s">
        <v>461</v>
      </c>
      <c r="G99" s="45"/>
      <c r="H99" s="45"/>
      <c r="I99" s="46"/>
    </row>
    <row r="100" spans="1:9" ht="18.75" customHeight="1">
      <c r="A100" s="47"/>
      <c r="B100" s="43" t="s">
        <v>193</v>
      </c>
      <c r="C100" s="2">
        <v>550000000</v>
      </c>
      <c r="D100" s="2">
        <v>550000000</v>
      </c>
      <c r="E100" s="3">
        <f t="shared" si="3"/>
        <v>0</v>
      </c>
      <c r="F100" s="44" t="s">
        <v>462</v>
      </c>
      <c r="G100" s="45"/>
      <c r="H100" s="45"/>
      <c r="I100" s="46"/>
    </row>
    <row r="101" spans="1:9" ht="18.75" customHeight="1">
      <c r="A101" s="100" t="s">
        <v>70</v>
      </c>
      <c r="B101" s="101"/>
      <c r="C101" s="54">
        <f>SUM(C102+C104)</f>
        <v>1000</v>
      </c>
      <c r="D101" s="54">
        <f>SUM(D102+D104)</f>
        <v>0</v>
      </c>
      <c r="E101" s="54">
        <f t="shared" si="3"/>
        <v>1000</v>
      </c>
      <c r="F101" s="40"/>
      <c r="G101" s="41"/>
      <c r="H101" s="41"/>
      <c r="I101" s="42"/>
    </row>
    <row r="102" spans="1:9" ht="18.75" customHeight="1">
      <c r="A102" s="47" t="s">
        <v>71</v>
      </c>
      <c r="B102" s="43"/>
      <c r="C102" s="2">
        <f>SUM(C103)</f>
        <v>0</v>
      </c>
      <c r="D102" s="2">
        <f>SUM(D103)</f>
        <v>0</v>
      </c>
      <c r="E102" s="2">
        <f t="shared" si="3"/>
        <v>0</v>
      </c>
      <c r="F102" s="44"/>
      <c r="G102" s="45"/>
      <c r="H102" s="45"/>
      <c r="I102" s="46"/>
    </row>
    <row r="103" spans="1:9" ht="18.75" customHeight="1">
      <c r="A103" s="34"/>
      <c r="B103" s="35" t="s">
        <v>72</v>
      </c>
      <c r="C103" s="3">
        <v>0</v>
      </c>
      <c r="D103" s="3">
        <v>0</v>
      </c>
      <c r="E103" s="3">
        <f t="shared" si="3"/>
        <v>0</v>
      </c>
      <c r="F103" s="31"/>
      <c r="G103" s="32"/>
      <c r="H103" s="32"/>
      <c r="I103" s="33"/>
    </row>
    <row r="104" spans="1:9" ht="18.75" customHeight="1">
      <c r="A104" s="34" t="s">
        <v>73</v>
      </c>
      <c r="B104" s="35"/>
      <c r="C104" s="3">
        <f>SUM(C105:C105)</f>
        <v>1000</v>
      </c>
      <c r="D104" s="3">
        <f>SUM(D105:D105)</f>
        <v>0</v>
      </c>
      <c r="E104" s="3">
        <f t="shared" si="3"/>
        <v>1000</v>
      </c>
      <c r="F104" s="31"/>
      <c r="G104" s="32"/>
      <c r="H104" s="32"/>
      <c r="I104" s="33"/>
    </row>
    <row r="105" spans="1:9" ht="18.75" customHeight="1">
      <c r="A105" s="36"/>
      <c r="B105" s="35" t="s">
        <v>74</v>
      </c>
      <c r="C105" s="3">
        <v>1000</v>
      </c>
      <c r="D105" s="3">
        <v>0</v>
      </c>
      <c r="E105" s="3">
        <f t="shared" si="3"/>
        <v>1000</v>
      </c>
      <c r="F105" s="31"/>
      <c r="G105" s="32"/>
      <c r="H105" s="32"/>
      <c r="I105" s="33" t="s">
        <v>41</v>
      </c>
    </row>
    <row r="106" spans="1:9" ht="21" customHeight="1">
      <c r="A106" s="28" t="s">
        <v>75</v>
      </c>
      <c r="B106" s="29"/>
      <c r="C106" s="30">
        <f>SUM(C107)</f>
        <v>2000000000</v>
      </c>
      <c r="D106" s="30">
        <f>SUM(D107)</f>
        <v>2500000000</v>
      </c>
      <c r="E106" s="30">
        <f t="shared" si="3"/>
        <v>-500000000</v>
      </c>
      <c r="F106" s="31"/>
      <c r="G106" s="32"/>
      <c r="H106" s="32"/>
      <c r="I106" s="33"/>
    </row>
    <row r="107" spans="1:9" ht="21" customHeight="1">
      <c r="A107" s="34" t="s">
        <v>76</v>
      </c>
      <c r="B107" s="35"/>
      <c r="C107" s="3">
        <f>SUM(C108:C110)</f>
        <v>2000000000</v>
      </c>
      <c r="D107" s="3">
        <f>SUM(D108:D110)</f>
        <v>2500000000</v>
      </c>
      <c r="E107" s="3">
        <f t="shared" si="3"/>
        <v>-500000000</v>
      </c>
      <c r="F107" s="31"/>
      <c r="G107" s="32"/>
      <c r="H107" s="32"/>
      <c r="I107" s="33"/>
    </row>
    <row r="108" spans="1:9" ht="21" customHeight="1">
      <c r="A108" s="48"/>
      <c r="B108" s="80" t="s">
        <v>77</v>
      </c>
      <c r="C108" s="95">
        <v>0</v>
      </c>
      <c r="D108" s="95">
        <v>0</v>
      </c>
      <c r="E108" s="2">
        <f t="shared" si="3"/>
        <v>0</v>
      </c>
      <c r="F108" s="96"/>
      <c r="G108" s="81"/>
      <c r="H108" s="81"/>
      <c r="I108" s="82"/>
    </row>
    <row r="109" spans="1:9" ht="21" customHeight="1">
      <c r="A109" s="48"/>
      <c r="B109" s="60" t="s">
        <v>78</v>
      </c>
      <c r="C109" s="61">
        <v>1000000000</v>
      </c>
      <c r="D109" s="61">
        <v>1000000000</v>
      </c>
      <c r="E109" s="3">
        <f t="shared" si="3"/>
        <v>0</v>
      </c>
      <c r="F109" s="62" t="s">
        <v>423</v>
      </c>
      <c r="G109" s="63"/>
      <c r="H109" s="63"/>
      <c r="I109" s="64"/>
    </row>
    <row r="110" spans="1:9" ht="21" customHeight="1">
      <c r="A110" s="48"/>
      <c r="B110" s="60" t="s">
        <v>255</v>
      </c>
      <c r="C110" s="370">
        <v>1000000000</v>
      </c>
      <c r="D110" s="61">
        <v>1500000000</v>
      </c>
      <c r="E110" s="3">
        <f t="shared" si="3"/>
        <v>-500000000</v>
      </c>
      <c r="F110" s="62" t="s">
        <v>422</v>
      </c>
      <c r="G110" s="63"/>
      <c r="H110" s="63"/>
      <c r="I110" s="64"/>
    </row>
    <row r="111" spans="1:9" ht="21" customHeight="1">
      <c r="A111" s="28" t="s">
        <v>80</v>
      </c>
      <c r="B111" s="35"/>
      <c r="C111" s="30">
        <f>SUM(C112)</f>
        <v>300000000</v>
      </c>
      <c r="D111" s="30">
        <f>SUM(D112)</f>
        <v>300000000</v>
      </c>
      <c r="E111" s="30">
        <f t="shared" si="3"/>
        <v>0</v>
      </c>
      <c r="F111" s="31"/>
      <c r="G111" s="32"/>
      <c r="H111" s="32"/>
      <c r="I111" s="33"/>
    </row>
    <row r="112" spans="1:9" ht="21" customHeight="1">
      <c r="A112" s="34" t="s">
        <v>81</v>
      </c>
      <c r="B112" s="35"/>
      <c r="C112" s="3">
        <f>SUM(C113)</f>
        <v>300000000</v>
      </c>
      <c r="D112" s="3">
        <f>SUM(D113)</f>
        <v>300000000</v>
      </c>
      <c r="E112" s="3">
        <f t="shared" si="3"/>
        <v>0</v>
      </c>
      <c r="F112" s="31"/>
      <c r="G112" s="32"/>
      <c r="H112" s="32"/>
      <c r="I112" s="33"/>
    </row>
    <row r="113" spans="1:9" ht="21" customHeight="1">
      <c r="A113" s="34"/>
      <c r="B113" s="35" t="s">
        <v>82</v>
      </c>
      <c r="C113" s="3">
        <v>300000000</v>
      </c>
      <c r="D113" s="3">
        <v>300000000</v>
      </c>
      <c r="E113" s="3">
        <f t="shared" si="3"/>
        <v>0</v>
      </c>
      <c r="F113" s="31"/>
      <c r="G113" s="32"/>
      <c r="H113" s="32"/>
      <c r="I113" s="33"/>
    </row>
    <row r="114" spans="1:9" ht="21" customHeight="1">
      <c r="A114" s="28" t="s">
        <v>83</v>
      </c>
      <c r="B114" s="29"/>
      <c r="C114" s="30">
        <f>C115+C117</f>
        <v>0</v>
      </c>
      <c r="D114" s="30">
        <f>D115+D117</f>
        <v>0</v>
      </c>
      <c r="E114" s="30">
        <f t="shared" si="3"/>
        <v>0</v>
      </c>
      <c r="F114" s="31"/>
      <c r="G114" s="32"/>
      <c r="H114" s="32"/>
      <c r="I114" s="33"/>
    </row>
    <row r="115" spans="1:9" ht="21" customHeight="1">
      <c r="A115" s="34" t="s">
        <v>115</v>
      </c>
      <c r="B115" s="35"/>
      <c r="C115" s="3">
        <f>C116</f>
        <v>0</v>
      </c>
      <c r="D115" s="3">
        <f>D116</f>
        <v>0</v>
      </c>
      <c r="E115" s="3">
        <f t="shared" si="3"/>
        <v>0</v>
      </c>
      <c r="F115" s="31"/>
      <c r="G115" s="32"/>
      <c r="H115" s="32"/>
      <c r="I115" s="33"/>
    </row>
    <row r="116" spans="1:9" ht="21" customHeight="1">
      <c r="A116" s="65"/>
      <c r="B116" s="35" t="s">
        <v>116</v>
      </c>
      <c r="C116" s="66">
        <v>0</v>
      </c>
      <c r="D116" s="66">
        <v>0</v>
      </c>
      <c r="E116" s="3">
        <f t="shared" si="3"/>
        <v>0</v>
      </c>
      <c r="F116" s="14"/>
      <c r="G116" s="15"/>
      <c r="H116" s="15"/>
      <c r="I116" s="16"/>
    </row>
    <row r="117" spans="1:9" ht="21" customHeight="1">
      <c r="A117" s="34" t="s">
        <v>84</v>
      </c>
      <c r="B117" s="35"/>
      <c r="C117" s="3">
        <f>SUM(C118:C120)</f>
        <v>0</v>
      </c>
      <c r="D117" s="3">
        <f>SUM(D118:D120)</f>
        <v>0</v>
      </c>
      <c r="E117" s="30">
        <f t="shared" si="3"/>
        <v>0</v>
      </c>
      <c r="F117" s="31"/>
      <c r="G117" s="32"/>
      <c r="H117" s="32"/>
      <c r="I117" s="33"/>
    </row>
    <row r="118" spans="1:9" ht="21" customHeight="1">
      <c r="A118" s="36"/>
      <c r="B118" s="35" t="s">
        <v>85</v>
      </c>
      <c r="C118" s="3">
        <v>0</v>
      </c>
      <c r="D118" s="3">
        <v>0</v>
      </c>
      <c r="E118" s="3">
        <f t="shared" si="3"/>
        <v>0</v>
      </c>
      <c r="F118" s="31"/>
      <c r="G118" s="32"/>
      <c r="H118" s="32"/>
      <c r="I118" s="33"/>
    </row>
    <row r="119" spans="1:9" ht="21" customHeight="1">
      <c r="A119" s="48"/>
      <c r="B119" s="43" t="s">
        <v>86</v>
      </c>
      <c r="C119" s="2">
        <v>0</v>
      </c>
      <c r="D119" s="2">
        <v>0</v>
      </c>
      <c r="E119" s="2">
        <f t="shared" si="3"/>
        <v>0</v>
      </c>
      <c r="F119" s="44"/>
      <c r="G119" s="45"/>
      <c r="H119" s="45"/>
      <c r="I119" s="46"/>
    </row>
    <row r="120" spans="1:9" ht="21" customHeight="1">
      <c r="A120" s="47"/>
      <c r="B120" s="35" t="s">
        <v>87</v>
      </c>
      <c r="C120" s="3">
        <v>0</v>
      </c>
      <c r="D120" s="3">
        <v>0</v>
      </c>
      <c r="E120" s="30">
        <f t="shared" si="3"/>
        <v>0</v>
      </c>
      <c r="F120" s="31"/>
      <c r="G120" s="32"/>
      <c r="H120" s="32"/>
      <c r="I120" s="33"/>
    </row>
    <row r="121" spans="1:9" ht="21" customHeight="1">
      <c r="A121" s="100" t="s">
        <v>88</v>
      </c>
      <c r="B121" s="101"/>
      <c r="C121" s="54">
        <f>SUM(C122)</f>
        <v>0</v>
      </c>
      <c r="D121" s="54">
        <f>SUM(D122)</f>
        <v>0</v>
      </c>
      <c r="E121" s="39">
        <f t="shared" si="3"/>
        <v>0</v>
      </c>
      <c r="F121" s="40"/>
      <c r="G121" s="41"/>
      <c r="H121" s="41"/>
      <c r="I121" s="42"/>
    </row>
    <row r="122" spans="1:9" ht="21" customHeight="1">
      <c r="A122" s="47" t="s">
        <v>89</v>
      </c>
      <c r="B122" s="43"/>
      <c r="C122" s="2">
        <f>SUM(C123:C128)</f>
        <v>0</v>
      </c>
      <c r="D122" s="2">
        <f>SUM(D123:D128)</f>
        <v>0</v>
      </c>
      <c r="E122" s="2">
        <f t="shared" si="3"/>
        <v>0</v>
      </c>
      <c r="F122" s="44"/>
      <c r="G122" s="45"/>
      <c r="H122" s="45"/>
      <c r="I122" s="46"/>
    </row>
    <row r="123" spans="1:9" ht="21" customHeight="1">
      <c r="A123" s="36"/>
      <c r="B123" s="35" t="s">
        <v>90</v>
      </c>
      <c r="C123" s="3">
        <v>0</v>
      </c>
      <c r="D123" s="3">
        <v>0</v>
      </c>
      <c r="E123" s="3">
        <f t="shared" si="3"/>
        <v>0</v>
      </c>
      <c r="F123" s="31"/>
      <c r="G123" s="32"/>
      <c r="H123" s="32"/>
      <c r="I123" s="33"/>
    </row>
    <row r="124" spans="1:9" ht="21" customHeight="1">
      <c r="A124" s="48"/>
      <c r="B124" s="35" t="s">
        <v>91</v>
      </c>
      <c r="C124" s="3">
        <v>0</v>
      </c>
      <c r="D124" s="3">
        <v>0</v>
      </c>
      <c r="E124" s="3">
        <f t="shared" si="3"/>
        <v>0</v>
      </c>
      <c r="F124" s="31"/>
      <c r="G124" s="32"/>
      <c r="H124" s="32"/>
      <c r="I124" s="33"/>
    </row>
    <row r="125" spans="1:9" ht="21" customHeight="1">
      <c r="A125" s="48"/>
      <c r="B125" s="60" t="s">
        <v>119</v>
      </c>
      <c r="C125" s="61">
        <v>0</v>
      </c>
      <c r="D125" s="61">
        <v>0</v>
      </c>
      <c r="E125" s="3">
        <f t="shared" si="3"/>
        <v>0</v>
      </c>
      <c r="F125" s="62"/>
      <c r="G125" s="63"/>
      <c r="H125" s="63"/>
      <c r="I125" s="64" t="s">
        <v>41</v>
      </c>
    </row>
    <row r="126" spans="1:9" ht="21" customHeight="1">
      <c r="A126" s="48"/>
      <c r="B126" s="60" t="s">
        <v>92</v>
      </c>
      <c r="C126" s="3">
        <v>0</v>
      </c>
      <c r="D126" s="3">
        <v>0</v>
      </c>
      <c r="E126" s="3">
        <f aca="true" t="shared" si="4" ref="E126:E148">C126-D126</f>
        <v>0</v>
      </c>
      <c r="F126" s="31"/>
      <c r="G126" s="32"/>
      <c r="H126" s="32"/>
      <c r="I126" s="33"/>
    </row>
    <row r="127" spans="1:9" ht="21" customHeight="1">
      <c r="A127" s="48"/>
      <c r="B127" s="35" t="s">
        <v>93</v>
      </c>
      <c r="C127" s="3">
        <v>0</v>
      </c>
      <c r="D127" s="3">
        <v>0</v>
      </c>
      <c r="E127" s="3">
        <f t="shared" si="4"/>
        <v>0</v>
      </c>
      <c r="F127" s="31" t="s">
        <v>7</v>
      </c>
      <c r="G127" s="32"/>
      <c r="H127" s="32"/>
      <c r="I127" s="33" t="s">
        <v>7</v>
      </c>
    </row>
    <row r="128" spans="1:9" ht="21" customHeight="1">
      <c r="A128" s="47"/>
      <c r="B128" s="35" t="s">
        <v>94</v>
      </c>
      <c r="C128" s="3">
        <v>0</v>
      </c>
      <c r="D128" s="3">
        <v>0</v>
      </c>
      <c r="E128" s="3">
        <f t="shared" si="4"/>
        <v>0</v>
      </c>
      <c r="F128" s="31"/>
      <c r="G128" s="32"/>
      <c r="H128" s="32"/>
      <c r="I128" s="33"/>
    </row>
    <row r="129" spans="1:9" ht="21" customHeight="1">
      <c r="A129" s="49" t="s">
        <v>95</v>
      </c>
      <c r="B129" s="59"/>
      <c r="C129" s="1">
        <f>SUM(C130)</f>
        <v>0</v>
      </c>
      <c r="D129" s="1">
        <f>SUM(D130)</f>
        <v>0</v>
      </c>
      <c r="E129" s="2">
        <f t="shared" si="4"/>
        <v>0</v>
      </c>
      <c r="F129" s="44"/>
      <c r="G129" s="45"/>
      <c r="H129" s="45"/>
      <c r="I129" s="46"/>
    </row>
    <row r="130" spans="1:9" ht="21" customHeight="1">
      <c r="A130" s="34" t="s">
        <v>96</v>
      </c>
      <c r="B130" s="35"/>
      <c r="C130" s="3">
        <f>SUM(C131)</f>
        <v>0</v>
      </c>
      <c r="D130" s="3">
        <f>SUM(D131)</f>
        <v>0</v>
      </c>
      <c r="E130" s="3">
        <f t="shared" si="4"/>
        <v>0</v>
      </c>
      <c r="F130" s="31"/>
      <c r="G130" s="32"/>
      <c r="H130" s="32"/>
      <c r="I130" s="33"/>
    </row>
    <row r="131" spans="1:9" ht="21" customHeight="1">
      <c r="A131" s="34"/>
      <c r="B131" s="35" t="s">
        <v>97</v>
      </c>
      <c r="C131" s="3">
        <v>0</v>
      </c>
      <c r="D131" s="3">
        <v>0</v>
      </c>
      <c r="E131" s="3">
        <f t="shared" si="4"/>
        <v>0</v>
      </c>
      <c r="F131" s="31" t="s">
        <v>7</v>
      </c>
      <c r="G131" s="32"/>
      <c r="H131" s="32"/>
      <c r="I131" s="33"/>
    </row>
    <row r="132" spans="1:9" ht="21" customHeight="1">
      <c r="A132" s="28" t="s">
        <v>98</v>
      </c>
      <c r="B132" s="29"/>
      <c r="C132" s="30">
        <f>SUM(C133+C136)</f>
        <v>0</v>
      </c>
      <c r="D132" s="30">
        <f>SUM(D133+D136)</f>
        <v>0</v>
      </c>
      <c r="E132" s="30">
        <f t="shared" si="4"/>
        <v>0</v>
      </c>
      <c r="F132" s="31"/>
      <c r="G132" s="32"/>
      <c r="H132" s="32"/>
      <c r="I132" s="33"/>
    </row>
    <row r="133" spans="1:9" ht="21" customHeight="1">
      <c r="A133" s="34" t="s">
        <v>99</v>
      </c>
      <c r="B133" s="35"/>
      <c r="C133" s="3">
        <f>SUM(C134:C135)</f>
        <v>0</v>
      </c>
      <c r="D133" s="3">
        <f>SUM(D134:D135)</f>
        <v>0</v>
      </c>
      <c r="E133" s="3">
        <f t="shared" si="4"/>
        <v>0</v>
      </c>
      <c r="F133" s="31"/>
      <c r="G133" s="32"/>
      <c r="H133" s="32"/>
      <c r="I133" s="33"/>
    </row>
    <row r="134" spans="1:9" ht="21" customHeight="1">
      <c r="A134" s="36"/>
      <c r="B134" s="35" t="s">
        <v>100</v>
      </c>
      <c r="C134" s="3">
        <v>0</v>
      </c>
      <c r="D134" s="3">
        <v>0</v>
      </c>
      <c r="E134" s="3">
        <f t="shared" si="4"/>
        <v>0</v>
      </c>
      <c r="F134" s="31" t="s">
        <v>7</v>
      </c>
      <c r="G134" s="32"/>
      <c r="H134" s="32"/>
      <c r="I134" s="33" t="s">
        <v>7</v>
      </c>
    </row>
    <row r="135" spans="1:9" ht="21" customHeight="1">
      <c r="A135" s="47"/>
      <c r="B135" s="35" t="s">
        <v>101</v>
      </c>
      <c r="C135" s="3">
        <v>0</v>
      </c>
      <c r="D135" s="3">
        <v>0</v>
      </c>
      <c r="E135" s="3">
        <f t="shared" si="4"/>
        <v>0</v>
      </c>
      <c r="F135" s="31"/>
      <c r="G135" s="32"/>
      <c r="H135" s="32"/>
      <c r="I135" s="33"/>
    </row>
    <row r="136" spans="1:9" ht="21" customHeight="1">
      <c r="A136" s="47" t="s">
        <v>102</v>
      </c>
      <c r="B136" s="43"/>
      <c r="C136" s="2">
        <f>SUM(C137:C139)</f>
        <v>0</v>
      </c>
      <c r="D136" s="2">
        <f>SUM(D137:D139)</f>
        <v>0</v>
      </c>
      <c r="E136" s="1">
        <f t="shared" si="4"/>
        <v>0</v>
      </c>
      <c r="F136" s="44"/>
      <c r="G136" s="45"/>
      <c r="H136" s="45"/>
      <c r="I136" s="46"/>
    </row>
    <row r="137" spans="1:9" ht="21" customHeight="1">
      <c r="A137" s="36"/>
      <c r="B137" s="35" t="s">
        <v>103</v>
      </c>
      <c r="C137" s="2">
        <v>0</v>
      </c>
      <c r="D137" s="2">
        <v>0</v>
      </c>
      <c r="E137" s="30">
        <f t="shared" si="4"/>
        <v>0</v>
      </c>
      <c r="F137" s="31"/>
      <c r="G137" s="32"/>
      <c r="H137" s="32"/>
      <c r="I137" s="33"/>
    </row>
    <row r="138" spans="1:9" ht="21" customHeight="1">
      <c r="A138" s="48"/>
      <c r="B138" s="35" t="s">
        <v>104</v>
      </c>
      <c r="C138" s="3">
        <v>0</v>
      </c>
      <c r="D138" s="3">
        <v>0</v>
      </c>
      <c r="E138" s="3">
        <f t="shared" si="4"/>
        <v>0</v>
      </c>
      <c r="F138" s="31" t="s">
        <v>7</v>
      </c>
      <c r="G138" s="32"/>
      <c r="H138" s="32"/>
      <c r="I138" s="33" t="s">
        <v>7</v>
      </c>
    </row>
    <row r="139" spans="1:9" ht="21" customHeight="1">
      <c r="A139" s="48"/>
      <c r="B139" s="80" t="s">
        <v>105</v>
      </c>
      <c r="C139" s="95">
        <v>0</v>
      </c>
      <c r="D139" s="95">
        <v>0</v>
      </c>
      <c r="E139" s="95">
        <f t="shared" si="4"/>
        <v>0</v>
      </c>
      <c r="F139" s="96" t="s">
        <v>7</v>
      </c>
      <c r="G139" s="81"/>
      <c r="H139" s="81"/>
      <c r="I139" s="82"/>
    </row>
    <row r="140" spans="1:9" ht="21" customHeight="1">
      <c r="A140" s="83" t="s">
        <v>106</v>
      </c>
      <c r="B140" s="84"/>
      <c r="C140" s="85">
        <f>SUM(C54-C60-C69-C101-C106-C111-C114-C121-C129-C132)</f>
        <v>5837118763</v>
      </c>
      <c r="D140" s="85">
        <f>SUM(D54-D60-D69-D101-D106-D111-D114-D121-D129-D132)</f>
        <v>4903000000</v>
      </c>
      <c r="E140" s="85">
        <f t="shared" si="4"/>
        <v>934118763</v>
      </c>
      <c r="F140" s="86"/>
      <c r="G140" s="87"/>
      <c r="H140" s="87"/>
      <c r="I140" s="88"/>
    </row>
    <row r="141" spans="1:9" ht="21" customHeight="1">
      <c r="A141" s="100" t="s">
        <v>107</v>
      </c>
      <c r="B141" s="101"/>
      <c r="C141" s="54">
        <f>SUM(C142:C143)</f>
        <v>0</v>
      </c>
      <c r="D141" s="54">
        <f>SUM(D142:D143)</f>
        <v>0</v>
      </c>
      <c r="E141" s="54">
        <f t="shared" si="4"/>
        <v>0</v>
      </c>
      <c r="F141" s="40"/>
      <c r="G141" s="41"/>
      <c r="H141" s="41"/>
      <c r="I141" s="42"/>
    </row>
    <row r="142" spans="1:9" ht="21" customHeight="1">
      <c r="A142" s="48"/>
      <c r="B142" s="43" t="s">
        <v>108</v>
      </c>
      <c r="C142" s="2">
        <v>0</v>
      </c>
      <c r="D142" s="2">
        <v>0</v>
      </c>
      <c r="E142" s="2">
        <f t="shared" si="4"/>
        <v>0</v>
      </c>
      <c r="F142" s="44"/>
      <c r="G142" s="45"/>
      <c r="H142" s="45"/>
      <c r="I142" s="46"/>
    </row>
    <row r="143" spans="1:9" ht="21" customHeight="1">
      <c r="A143" s="47"/>
      <c r="B143" s="35" t="s">
        <v>109</v>
      </c>
      <c r="C143" s="3">
        <v>0</v>
      </c>
      <c r="D143" s="3">
        <v>0</v>
      </c>
      <c r="E143" s="3">
        <f t="shared" si="4"/>
        <v>0</v>
      </c>
      <c r="F143" s="31"/>
      <c r="G143" s="32"/>
      <c r="H143" s="32"/>
      <c r="I143" s="33"/>
    </row>
    <row r="144" spans="1:9" ht="19.5" customHeight="1">
      <c r="A144" s="28" t="s">
        <v>110</v>
      </c>
      <c r="B144" s="29"/>
      <c r="C144" s="30">
        <f>SUM(C145:C147)</f>
        <v>0</v>
      </c>
      <c r="D144" s="30">
        <f>SUM(D145:D147)</f>
        <v>0</v>
      </c>
      <c r="E144" s="30">
        <f t="shared" si="4"/>
        <v>0</v>
      </c>
      <c r="F144" s="31"/>
      <c r="G144" s="32"/>
      <c r="H144" s="32"/>
      <c r="I144" s="33"/>
    </row>
    <row r="145" spans="1:9" ht="19.5" customHeight="1">
      <c r="A145" s="36"/>
      <c r="B145" s="35" t="s">
        <v>111</v>
      </c>
      <c r="C145" s="3">
        <v>0</v>
      </c>
      <c r="D145" s="3">
        <v>0</v>
      </c>
      <c r="E145" s="3">
        <f t="shared" si="4"/>
        <v>0</v>
      </c>
      <c r="F145" s="31"/>
      <c r="G145" s="32"/>
      <c r="H145" s="32"/>
      <c r="I145" s="33"/>
    </row>
    <row r="146" spans="1:9" ht="19.5" customHeight="1">
      <c r="A146" s="48"/>
      <c r="B146" s="35" t="s">
        <v>112</v>
      </c>
      <c r="C146" s="3">
        <v>0</v>
      </c>
      <c r="D146" s="3">
        <v>0</v>
      </c>
      <c r="E146" s="3">
        <f t="shared" si="4"/>
        <v>0</v>
      </c>
      <c r="F146" s="31"/>
      <c r="G146" s="32"/>
      <c r="H146" s="32"/>
      <c r="I146" s="33"/>
    </row>
    <row r="147" spans="1:9" ht="19.5" customHeight="1">
      <c r="A147" s="47"/>
      <c r="B147" s="35" t="s">
        <v>113</v>
      </c>
      <c r="C147" s="3">
        <v>0</v>
      </c>
      <c r="D147" s="3">
        <v>0</v>
      </c>
      <c r="E147" s="3">
        <f t="shared" si="4"/>
        <v>0</v>
      </c>
      <c r="F147" s="31"/>
      <c r="G147" s="32"/>
      <c r="H147" s="32"/>
      <c r="I147" s="33"/>
    </row>
    <row r="148" spans="1:9" ht="19.5" customHeight="1">
      <c r="A148" s="52" t="s">
        <v>114</v>
      </c>
      <c r="B148" s="53"/>
      <c r="C148" s="54">
        <f>SUM(C60+C69+C101+C106+C111+C114+C121+C129+C132+C140)</f>
        <v>9842879763</v>
      </c>
      <c r="D148" s="54">
        <f>SUM(D60+D69+D101+D106+D111+D114+D121+D129+D132+D140)</f>
        <v>9260511849</v>
      </c>
      <c r="E148" s="54">
        <f t="shared" si="4"/>
        <v>582367914</v>
      </c>
      <c r="F148" s="40"/>
      <c r="G148" s="41"/>
      <c r="H148" s="41"/>
      <c r="I148" s="42"/>
    </row>
    <row r="150" spans="3:5" ht="13.5">
      <c r="C150" s="79"/>
      <c r="D150" s="79"/>
      <c r="E150" s="79"/>
    </row>
    <row r="155" spans="3:4" ht="13.5">
      <c r="C155" s="79"/>
      <c r="D155" s="79"/>
    </row>
    <row r="156" spans="3:4" ht="13.5">
      <c r="C156" s="79"/>
      <c r="D156" s="79"/>
    </row>
  </sheetData>
  <sheetProtection/>
  <mergeCells count="10">
    <mergeCell ref="C58:C59"/>
    <mergeCell ref="D58:D59"/>
    <mergeCell ref="E58:E59"/>
    <mergeCell ref="F58:I59"/>
    <mergeCell ref="A2:I2"/>
    <mergeCell ref="A1:I1"/>
    <mergeCell ref="C5:C6"/>
    <mergeCell ref="D5:D6"/>
    <mergeCell ref="E5:E6"/>
    <mergeCell ref="F5:I6"/>
  </mergeCells>
  <printOptions/>
  <pageMargins left="0.35433070866141736" right="0.2755905511811024" top="0.7480314960629921" bottom="0.4724409448818898" header="0.4330708661417323" footer="0.15748031496062992"/>
  <pageSetup horizontalDpi="600" verticalDpi="600" orientation="landscape" paperSize="9" scale="90" r:id="rId1"/>
  <rowBreaks count="1" manualBreakCount="1">
    <brk id="5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56"/>
  <sheetViews>
    <sheetView showGridLines="0" view="pageBreakPreview" zoomScale="80" zoomScaleNormal="85" zoomScaleSheetLayoutView="80" workbookViewId="0" topLeftCell="A40">
      <selection activeCell="C163" sqref="C163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5" customWidth="1"/>
    <col min="6" max="6" width="12.99609375" style="5" customWidth="1"/>
    <col min="7" max="7" width="11.77734375" style="5" customWidth="1"/>
    <col min="8" max="8" width="7.10546875" style="5" customWidth="1"/>
    <col min="9" max="9" width="13.8867187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을지대학병원장례식장!A1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9.5" customHeight="1">
      <c r="A2" s="403" t="str">
        <f>을지대학병원장례식장!A2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5" ht="19.5" customHeight="1">
      <c r="A3" s="6" t="s">
        <v>195</v>
      </c>
      <c r="B3" s="7"/>
      <c r="C3" s="7"/>
      <c r="D3" s="7"/>
      <c r="E3" s="7"/>
    </row>
    <row r="4" spans="1:9" ht="19.5" customHeight="1">
      <c r="A4" s="8" t="s">
        <v>304</v>
      </c>
      <c r="B4" s="7"/>
      <c r="C4" s="7"/>
      <c r="D4" s="7"/>
      <c r="E4" s="7"/>
      <c r="I4" s="120" t="s">
        <v>300</v>
      </c>
    </row>
    <row r="5" spans="1:9" ht="19.5" customHeight="1">
      <c r="A5" s="9" t="s">
        <v>121</v>
      </c>
      <c r="B5" s="10" t="s">
        <v>122</v>
      </c>
      <c r="C5" s="404" t="s">
        <v>153</v>
      </c>
      <c r="D5" s="404" t="s">
        <v>154</v>
      </c>
      <c r="E5" s="404" t="s">
        <v>0</v>
      </c>
      <c r="F5" s="413" t="s">
        <v>1</v>
      </c>
      <c r="G5" s="413"/>
      <c r="H5" s="413"/>
      <c r="I5" s="414"/>
    </row>
    <row r="6" spans="1:9" ht="19.5" customHeight="1">
      <c r="A6" s="11" t="s">
        <v>2</v>
      </c>
      <c r="B6" s="12" t="s">
        <v>3</v>
      </c>
      <c r="C6" s="405"/>
      <c r="D6" s="405"/>
      <c r="E6" s="405"/>
      <c r="F6" s="415"/>
      <c r="G6" s="415"/>
      <c r="H6" s="415"/>
      <c r="I6" s="416"/>
    </row>
    <row r="7" spans="1:9" ht="19.5" customHeight="1">
      <c r="A7" s="13" t="s">
        <v>169</v>
      </c>
      <c r="B7" s="18"/>
      <c r="C7" s="1">
        <f>SUM(C10)+C8</f>
        <v>0</v>
      </c>
      <c r="D7" s="1">
        <f>SUM(D10)+D8</f>
        <v>0</v>
      </c>
      <c r="E7" s="1">
        <f aca="true" t="shared" si="0" ref="E7:E54">C7-D7</f>
        <v>0</v>
      </c>
      <c r="F7" s="19"/>
      <c r="G7" s="20"/>
      <c r="H7" s="20"/>
      <c r="I7" s="21"/>
    </row>
    <row r="8" spans="1:9" ht="19.5" customHeight="1">
      <c r="A8" s="22" t="s">
        <v>149</v>
      </c>
      <c r="B8" s="18"/>
      <c r="C8" s="2">
        <f>SUM(C9)</f>
        <v>0</v>
      </c>
      <c r="D8" s="2">
        <f>SUM(D9)</f>
        <v>0</v>
      </c>
      <c r="E8" s="2">
        <f t="shared" si="0"/>
        <v>0</v>
      </c>
      <c r="F8" s="19"/>
      <c r="G8" s="20"/>
      <c r="H8" s="20"/>
      <c r="I8" s="21"/>
    </row>
    <row r="9" spans="1:9" ht="19.5" customHeight="1">
      <c r="A9" s="13"/>
      <c r="B9" s="23" t="s">
        <v>170</v>
      </c>
      <c r="C9" s="2">
        <v>0</v>
      </c>
      <c r="D9" s="2">
        <v>0</v>
      </c>
      <c r="E9" s="2">
        <f t="shared" si="0"/>
        <v>0</v>
      </c>
      <c r="F9" s="19"/>
      <c r="G9" s="20"/>
      <c r="H9" s="20"/>
      <c r="I9" s="21"/>
    </row>
    <row r="10" spans="1:9" ht="19.5" customHeight="1">
      <c r="A10" s="24" t="s">
        <v>123</v>
      </c>
      <c r="B10" s="25"/>
      <c r="C10" s="3">
        <f>SUM(C11:C12)</f>
        <v>0</v>
      </c>
      <c r="D10" s="3">
        <f>SUM(D11:D12)</f>
        <v>0</v>
      </c>
      <c r="E10" s="3">
        <f t="shared" si="0"/>
        <v>0</v>
      </c>
      <c r="F10" s="19"/>
      <c r="G10" s="20"/>
      <c r="H10" s="20"/>
      <c r="I10" s="21"/>
    </row>
    <row r="11" spans="1:9" ht="19.5" customHeight="1">
      <c r="A11" s="26"/>
      <c r="B11" s="17" t="s">
        <v>124</v>
      </c>
      <c r="C11" s="3"/>
      <c r="D11" s="3"/>
      <c r="E11" s="3">
        <f t="shared" si="0"/>
        <v>0</v>
      </c>
      <c r="F11" s="19" t="s">
        <v>313</v>
      </c>
      <c r="G11" s="20"/>
      <c r="H11" s="20"/>
      <c r="I11" s="21"/>
    </row>
    <row r="12" spans="1:9" ht="19.5" customHeight="1">
      <c r="A12" s="27"/>
      <c r="B12" s="17" t="s">
        <v>125</v>
      </c>
      <c r="C12" s="3">
        <v>0</v>
      </c>
      <c r="D12" s="3">
        <v>0</v>
      </c>
      <c r="E12" s="3">
        <f t="shared" si="0"/>
        <v>0</v>
      </c>
      <c r="F12" s="19" t="s">
        <v>41</v>
      </c>
      <c r="G12" s="20"/>
      <c r="H12" s="20"/>
      <c r="I12" s="21" t="s">
        <v>41</v>
      </c>
    </row>
    <row r="13" spans="1:9" ht="18.75" customHeight="1">
      <c r="A13" s="28" t="s">
        <v>4</v>
      </c>
      <c r="B13" s="29"/>
      <c r="C13" s="30">
        <f>C14+C16+C18</f>
        <v>0</v>
      </c>
      <c r="D13" s="30">
        <f>D14+D16+D18</f>
        <v>0</v>
      </c>
      <c r="E13" s="30">
        <f t="shared" si="0"/>
        <v>0</v>
      </c>
      <c r="F13" s="31"/>
      <c r="G13" s="32"/>
      <c r="H13" s="32"/>
      <c r="I13" s="33"/>
    </row>
    <row r="14" spans="1:9" ht="18.75" customHeight="1">
      <c r="A14" s="34" t="s">
        <v>5</v>
      </c>
      <c r="B14" s="35"/>
      <c r="C14" s="3">
        <f>SUM(C15)</f>
        <v>0</v>
      </c>
      <c r="D14" s="3">
        <f>SUM(D15)</f>
        <v>0</v>
      </c>
      <c r="E14" s="3">
        <f t="shared" si="0"/>
        <v>0</v>
      </c>
      <c r="F14" s="31"/>
      <c r="G14" s="32"/>
      <c r="H14" s="32"/>
      <c r="I14" s="33"/>
    </row>
    <row r="15" spans="1:9" ht="18.75" customHeight="1">
      <c r="A15" s="34"/>
      <c r="B15" s="35" t="s">
        <v>6</v>
      </c>
      <c r="C15" s="3"/>
      <c r="D15" s="3"/>
      <c r="E15" s="3">
        <f t="shared" si="0"/>
        <v>0</v>
      </c>
      <c r="F15" s="31"/>
      <c r="G15" s="32"/>
      <c r="H15" s="32"/>
      <c r="I15" s="33"/>
    </row>
    <row r="16" spans="1:9" ht="18.75" customHeight="1">
      <c r="A16" s="34" t="s">
        <v>152</v>
      </c>
      <c r="B16" s="35"/>
      <c r="C16" s="3">
        <f>SUM(C17)</f>
        <v>0</v>
      </c>
      <c r="D16" s="3">
        <f>SUM(D17)</f>
        <v>0</v>
      </c>
      <c r="E16" s="3">
        <f t="shared" si="0"/>
        <v>0</v>
      </c>
      <c r="F16" s="31"/>
      <c r="G16" s="32"/>
      <c r="H16" s="32"/>
      <c r="I16" s="33"/>
    </row>
    <row r="17" spans="1:9" ht="18.75" customHeight="1">
      <c r="A17" s="178"/>
      <c r="B17" s="43" t="s">
        <v>8</v>
      </c>
      <c r="C17" s="2"/>
      <c r="D17" s="2"/>
      <c r="E17" s="2">
        <f t="shared" si="0"/>
        <v>0</v>
      </c>
      <c r="F17" s="44" t="s">
        <v>209</v>
      </c>
      <c r="G17" s="45"/>
      <c r="H17" s="45" t="s">
        <v>7</v>
      </c>
      <c r="I17" s="46"/>
    </row>
    <row r="18" spans="1:9" ht="18.75" customHeight="1">
      <c r="A18" s="34" t="s">
        <v>9</v>
      </c>
      <c r="B18" s="35"/>
      <c r="C18" s="3">
        <f>SUM(C19:C24)</f>
        <v>0</v>
      </c>
      <c r="D18" s="3">
        <f>SUM(D19:D24)</f>
        <v>0</v>
      </c>
      <c r="E18" s="3">
        <f t="shared" si="0"/>
        <v>0</v>
      </c>
      <c r="F18" s="31"/>
      <c r="G18" s="32"/>
      <c r="H18" s="32"/>
      <c r="I18" s="33"/>
    </row>
    <row r="19" spans="1:9" ht="18.75" customHeight="1">
      <c r="A19" s="36"/>
      <c r="B19" s="35" t="s">
        <v>10</v>
      </c>
      <c r="C19" s="3">
        <v>0</v>
      </c>
      <c r="D19" s="3">
        <v>0</v>
      </c>
      <c r="E19" s="3">
        <f t="shared" si="0"/>
        <v>0</v>
      </c>
      <c r="F19" s="31"/>
      <c r="G19" s="32"/>
      <c r="H19" s="32" t="s">
        <v>171</v>
      </c>
      <c r="I19" s="33" t="s">
        <v>171</v>
      </c>
    </row>
    <row r="20" spans="1:9" ht="18.75" customHeight="1">
      <c r="A20" s="48"/>
      <c r="B20" s="35" t="s">
        <v>172</v>
      </c>
      <c r="C20" s="3">
        <v>0</v>
      </c>
      <c r="D20" s="3">
        <v>0</v>
      </c>
      <c r="E20" s="3">
        <f t="shared" si="0"/>
        <v>0</v>
      </c>
      <c r="F20" s="31"/>
      <c r="G20" s="32"/>
      <c r="H20" s="32"/>
      <c r="I20" s="33"/>
    </row>
    <row r="21" spans="1:9" ht="18.75" customHeight="1">
      <c r="A21" s="48"/>
      <c r="B21" s="35" t="s">
        <v>126</v>
      </c>
      <c r="C21" s="3">
        <v>0</v>
      </c>
      <c r="D21" s="3">
        <v>0</v>
      </c>
      <c r="E21" s="3">
        <f t="shared" si="0"/>
        <v>0</v>
      </c>
      <c r="F21" s="31"/>
      <c r="G21" s="32"/>
      <c r="H21" s="32"/>
      <c r="I21" s="33"/>
    </row>
    <row r="22" spans="1:9" ht="19.5" customHeight="1">
      <c r="A22" s="89"/>
      <c r="B22" s="35" t="s">
        <v>173</v>
      </c>
      <c r="C22" s="91">
        <v>0</v>
      </c>
      <c r="D22" s="91">
        <v>0</v>
      </c>
      <c r="E22" s="1">
        <f t="shared" si="0"/>
        <v>0</v>
      </c>
      <c r="F22" s="70"/>
      <c r="G22" s="71"/>
      <c r="H22" s="71"/>
      <c r="I22" s="72"/>
    </row>
    <row r="23" spans="1:9" ht="19.5" customHeight="1">
      <c r="A23" s="90"/>
      <c r="B23" s="35" t="s">
        <v>174</v>
      </c>
      <c r="C23" s="73">
        <v>0</v>
      </c>
      <c r="D23" s="73">
        <v>0</v>
      </c>
      <c r="E23" s="3">
        <f t="shared" si="0"/>
        <v>0</v>
      </c>
      <c r="F23" s="74"/>
      <c r="G23" s="75"/>
      <c r="H23" s="75"/>
      <c r="I23" s="76"/>
    </row>
    <row r="24" spans="1:9" ht="19.5" customHeight="1">
      <c r="A24" s="102"/>
      <c r="B24" s="38" t="s">
        <v>175</v>
      </c>
      <c r="C24" s="103"/>
      <c r="D24" s="103"/>
      <c r="E24" s="39">
        <f t="shared" si="0"/>
        <v>0</v>
      </c>
      <c r="F24" s="104" t="s">
        <v>156</v>
      </c>
      <c r="G24" s="105"/>
      <c r="H24" s="105"/>
      <c r="I24" s="106"/>
    </row>
    <row r="25" spans="1:9" ht="18.75" customHeight="1">
      <c r="A25" s="49" t="s">
        <v>11</v>
      </c>
      <c r="B25" s="43"/>
      <c r="C25" s="1">
        <f>SUM(C26+C29)</f>
        <v>0</v>
      </c>
      <c r="D25" s="1">
        <v>0</v>
      </c>
      <c r="E25" s="1">
        <f t="shared" si="0"/>
        <v>0</v>
      </c>
      <c r="F25" s="44"/>
      <c r="G25" s="45"/>
      <c r="H25" s="45"/>
      <c r="I25" s="46"/>
    </row>
    <row r="26" spans="1:9" ht="18.75" customHeight="1">
      <c r="A26" s="34" t="s">
        <v>12</v>
      </c>
      <c r="B26" s="35"/>
      <c r="C26" s="3">
        <f>SUM(C27:C28)</f>
        <v>0</v>
      </c>
      <c r="D26" s="3">
        <v>0</v>
      </c>
      <c r="E26" s="3">
        <f t="shared" si="0"/>
        <v>0</v>
      </c>
      <c r="F26" s="31"/>
      <c r="G26" s="32"/>
      <c r="H26" s="32"/>
      <c r="I26" s="33"/>
    </row>
    <row r="27" spans="1:9" ht="18.75" customHeight="1">
      <c r="A27" s="36"/>
      <c r="B27" s="35" t="s">
        <v>13</v>
      </c>
      <c r="C27" s="3">
        <v>0</v>
      </c>
      <c r="D27" s="3">
        <v>0</v>
      </c>
      <c r="E27" s="3">
        <f t="shared" si="0"/>
        <v>0</v>
      </c>
      <c r="F27" s="31"/>
      <c r="G27" s="32"/>
      <c r="H27" s="32"/>
      <c r="I27" s="33"/>
    </row>
    <row r="28" spans="1:9" ht="18.75" customHeight="1">
      <c r="A28" s="47"/>
      <c r="B28" s="43" t="s">
        <v>14</v>
      </c>
      <c r="C28" s="2">
        <v>0</v>
      </c>
      <c r="D28" s="2">
        <v>0</v>
      </c>
      <c r="E28" s="2">
        <f t="shared" si="0"/>
        <v>0</v>
      </c>
      <c r="F28" s="44" t="s">
        <v>7</v>
      </c>
      <c r="G28" s="45"/>
      <c r="H28" s="45"/>
      <c r="I28" s="46"/>
    </row>
    <row r="29" spans="1:9" ht="19.5" customHeight="1">
      <c r="A29" s="34" t="s">
        <v>15</v>
      </c>
      <c r="B29" s="35"/>
      <c r="C29" s="3">
        <f>SUM(C30:C32)</f>
        <v>0</v>
      </c>
      <c r="D29" s="3">
        <v>0</v>
      </c>
      <c r="E29" s="3">
        <f t="shared" si="0"/>
        <v>0</v>
      </c>
      <c r="F29" s="31"/>
      <c r="G29" s="32"/>
      <c r="H29" s="32"/>
      <c r="I29" s="33"/>
    </row>
    <row r="30" spans="1:9" ht="19.5" customHeight="1">
      <c r="A30" s="36"/>
      <c r="B30" s="35" t="s">
        <v>16</v>
      </c>
      <c r="C30" s="3">
        <v>0</v>
      </c>
      <c r="D30" s="3">
        <v>0</v>
      </c>
      <c r="E30" s="3">
        <f t="shared" si="0"/>
        <v>0</v>
      </c>
      <c r="F30" s="31"/>
      <c r="G30" s="32"/>
      <c r="H30" s="32"/>
      <c r="I30" s="33"/>
    </row>
    <row r="31" spans="1:9" ht="19.5" customHeight="1">
      <c r="A31" s="48"/>
      <c r="B31" s="35" t="s">
        <v>17</v>
      </c>
      <c r="C31" s="3">
        <v>0</v>
      </c>
      <c r="D31" s="3">
        <v>0</v>
      </c>
      <c r="E31" s="3">
        <f t="shared" si="0"/>
        <v>0</v>
      </c>
      <c r="F31" s="31"/>
      <c r="G31" s="32"/>
      <c r="H31" s="32"/>
      <c r="I31" s="33"/>
    </row>
    <row r="32" spans="1:9" ht="19.5" customHeight="1">
      <c r="A32" s="47"/>
      <c r="B32" s="35" t="s">
        <v>18</v>
      </c>
      <c r="C32" s="3">
        <v>0</v>
      </c>
      <c r="D32" s="3">
        <v>0</v>
      </c>
      <c r="E32" s="3">
        <f t="shared" si="0"/>
        <v>0</v>
      </c>
      <c r="F32" s="50"/>
      <c r="G32" s="32"/>
      <c r="H32" s="32"/>
      <c r="I32" s="51"/>
    </row>
    <row r="33" spans="1:9" ht="19.5" customHeight="1">
      <c r="A33" s="28" t="s">
        <v>19</v>
      </c>
      <c r="B33" s="29"/>
      <c r="C33" s="30">
        <f>SUM(C34)</f>
        <v>0</v>
      </c>
      <c r="D33" s="30">
        <v>0</v>
      </c>
      <c r="E33" s="30">
        <f t="shared" si="0"/>
        <v>0</v>
      </c>
      <c r="F33" s="31"/>
      <c r="G33" s="32"/>
      <c r="H33" s="32"/>
      <c r="I33" s="33"/>
    </row>
    <row r="34" spans="1:9" ht="19.5" customHeight="1">
      <c r="A34" s="34" t="s">
        <v>20</v>
      </c>
      <c r="B34" s="35"/>
      <c r="C34" s="3">
        <f>SUM(C35:C39)</f>
        <v>0</v>
      </c>
      <c r="D34" s="3">
        <v>0</v>
      </c>
      <c r="E34" s="3">
        <f t="shared" si="0"/>
        <v>0</v>
      </c>
      <c r="F34" s="31"/>
      <c r="G34" s="32"/>
      <c r="H34" s="32"/>
      <c r="I34" s="33"/>
    </row>
    <row r="35" spans="1:9" ht="19.5" customHeight="1">
      <c r="A35" s="36"/>
      <c r="B35" s="35" t="s">
        <v>21</v>
      </c>
      <c r="C35" s="3">
        <v>0</v>
      </c>
      <c r="D35" s="3">
        <v>0</v>
      </c>
      <c r="E35" s="3">
        <f t="shared" si="0"/>
        <v>0</v>
      </c>
      <c r="F35" s="31"/>
      <c r="G35" s="32"/>
      <c r="H35" s="32"/>
      <c r="I35" s="33"/>
    </row>
    <row r="36" spans="1:9" ht="19.5" customHeight="1">
      <c r="A36" s="48"/>
      <c r="B36" s="35" t="s">
        <v>22</v>
      </c>
      <c r="C36" s="3">
        <v>0</v>
      </c>
      <c r="D36" s="3">
        <v>0</v>
      </c>
      <c r="E36" s="3">
        <f t="shared" si="0"/>
        <v>0</v>
      </c>
      <c r="F36" s="31"/>
      <c r="G36" s="32"/>
      <c r="H36" s="32"/>
      <c r="I36" s="33"/>
    </row>
    <row r="37" spans="1:9" ht="19.5" customHeight="1">
      <c r="A37" s="48"/>
      <c r="B37" s="35" t="s">
        <v>23</v>
      </c>
      <c r="C37" s="3">
        <v>0</v>
      </c>
      <c r="D37" s="3">
        <v>0</v>
      </c>
      <c r="E37" s="3">
        <f t="shared" si="0"/>
        <v>0</v>
      </c>
      <c r="F37" s="31"/>
      <c r="G37" s="32"/>
      <c r="H37" s="32"/>
      <c r="I37" s="33"/>
    </row>
    <row r="38" spans="1:9" ht="19.5" customHeight="1">
      <c r="A38" s="48"/>
      <c r="B38" s="43" t="s">
        <v>24</v>
      </c>
      <c r="C38" s="2">
        <v>0</v>
      </c>
      <c r="D38" s="2">
        <v>0</v>
      </c>
      <c r="E38" s="2">
        <f t="shared" si="0"/>
        <v>0</v>
      </c>
      <c r="F38" s="44"/>
      <c r="G38" s="45"/>
      <c r="H38" s="45"/>
      <c r="I38" s="46"/>
    </row>
    <row r="39" spans="1:9" ht="19.5" customHeight="1">
      <c r="A39" s="47"/>
      <c r="B39" s="35" t="s">
        <v>25</v>
      </c>
      <c r="C39" s="3">
        <v>0</v>
      </c>
      <c r="D39" s="3">
        <v>0</v>
      </c>
      <c r="E39" s="3">
        <f t="shared" si="0"/>
        <v>0</v>
      </c>
      <c r="F39" s="31"/>
      <c r="G39" s="32"/>
      <c r="H39" s="32"/>
      <c r="I39" s="33"/>
    </row>
    <row r="40" spans="1:9" ht="19.5" customHeight="1">
      <c r="A40" s="49" t="s">
        <v>26</v>
      </c>
      <c r="B40" s="43"/>
      <c r="C40" s="1">
        <f>SUM(C41)</f>
        <v>0</v>
      </c>
      <c r="D40" s="1">
        <v>0</v>
      </c>
      <c r="E40" s="1">
        <f t="shared" si="0"/>
        <v>0</v>
      </c>
      <c r="F40" s="44"/>
      <c r="G40" s="45"/>
      <c r="H40" s="45"/>
      <c r="I40" s="46"/>
    </row>
    <row r="41" spans="1:9" ht="19.5" customHeight="1">
      <c r="A41" s="34" t="s">
        <v>27</v>
      </c>
      <c r="B41" s="35"/>
      <c r="C41" s="3">
        <f>SUM(C42)</f>
        <v>0</v>
      </c>
      <c r="D41" s="3">
        <v>0</v>
      </c>
      <c r="E41" s="3">
        <f t="shared" si="0"/>
        <v>0</v>
      </c>
      <c r="F41" s="31"/>
      <c r="G41" s="32"/>
      <c r="H41" s="32"/>
      <c r="I41" s="33"/>
    </row>
    <row r="42" spans="1:9" ht="19.5" customHeight="1">
      <c r="A42" s="36"/>
      <c r="B42" s="35" t="s">
        <v>28</v>
      </c>
      <c r="C42" s="3">
        <v>0</v>
      </c>
      <c r="D42" s="3">
        <v>0</v>
      </c>
      <c r="E42" s="3">
        <f t="shared" si="0"/>
        <v>0</v>
      </c>
      <c r="F42" s="31"/>
      <c r="G42" s="32"/>
      <c r="H42" s="32"/>
      <c r="I42" s="33"/>
    </row>
    <row r="43" spans="1:9" ht="21" customHeight="1">
      <c r="A43" s="28" t="s">
        <v>29</v>
      </c>
      <c r="B43" s="29"/>
      <c r="C43" s="30">
        <f>SUM(C44+C47)</f>
        <v>0</v>
      </c>
      <c r="D43" s="30">
        <v>0</v>
      </c>
      <c r="E43" s="30">
        <f t="shared" si="0"/>
        <v>0</v>
      </c>
      <c r="F43" s="31"/>
      <c r="G43" s="32"/>
      <c r="H43" s="32"/>
      <c r="I43" s="33"/>
    </row>
    <row r="44" spans="1:9" ht="21" customHeight="1">
      <c r="A44" s="67" t="s">
        <v>30</v>
      </c>
      <c r="B44" s="38"/>
      <c r="C44" s="39">
        <f>SUM(C45:C46)</f>
        <v>0</v>
      </c>
      <c r="D44" s="39">
        <v>0</v>
      </c>
      <c r="E44" s="39">
        <f t="shared" si="0"/>
        <v>0</v>
      </c>
      <c r="F44" s="40"/>
      <c r="G44" s="41"/>
      <c r="H44" s="41"/>
      <c r="I44" s="42"/>
    </row>
    <row r="45" spans="1:9" ht="21" customHeight="1">
      <c r="A45" s="48"/>
      <c r="B45" s="43" t="s">
        <v>31</v>
      </c>
      <c r="C45" s="2">
        <v>0</v>
      </c>
      <c r="D45" s="2">
        <v>0</v>
      </c>
      <c r="E45" s="2">
        <f t="shared" si="0"/>
        <v>0</v>
      </c>
      <c r="F45" s="44"/>
      <c r="G45" s="45"/>
      <c r="H45" s="45"/>
      <c r="I45" s="46"/>
    </row>
    <row r="46" spans="1:9" ht="21" customHeight="1">
      <c r="A46" s="47"/>
      <c r="B46" s="35" t="s">
        <v>32</v>
      </c>
      <c r="C46" s="3">
        <v>0</v>
      </c>
      <c r="D46" s="3">
        <v>0</v>
      </c>
      <c r="E46" s="3">
        <f t="shared" si="0"/>
        <v>0</v>
      </c>
      <c r="F46" s="31" t="s">
        <v>7</v>
      </c>
      <c r="G46" s="32"/>
      <c r="H46" s="32"/>
      <c r="I46" s="33"/>
    </row>
    <row r="47" spans="1:9" ht="21" customHeight="1">
      <c r="A47" s="34" t="s">
        <v>33</v>
      </c>
      <c r="B47" s="35"/>
      <c r="C47" s="30">
        <f>SUM(C48:C49)</f>
        <v>0</v>
      </c>
      <c r="D47" s="30">
        <v>0</v>
      </c>
      <c r="E47" s="30">
        <f t="shared" si="0"/>
        <v>0</v>
      </c>
      <c r="F47" s="31"/>
      <c r="G47" s="32"/>
      <c r="H47" s="32"/>
      <c r="I47" s="33"/>
    </row>
    <row r="48" spans="1:9" ht="21" customHeight="1">
      <c r="A48" s="36"/>
      <c r="B48" s="35" t="s">
        <v>34</v>
      </c>
      <c r="C48" s="3">
        <v>0</v>
      </c>
      <c r="D48" s="3">
        <v>0</v>
      </c>
      <c r="E48" s="3">
        <f t="shared" si="0"/>
        <v>0</v>
      </c>
      <c r="F48" s="31" t="s">
        <v>171</v>
      </c>
      <c r="G48" s="32"/>
      <c r="H48" s="32"/>
      <c r="I48" s="33" t="s">
        <v>171</v>
      </c>
    </row>
    <row r="49" spans="1:9" ht="21" customHeight="1">
      <c r="A49" s="37"/>
      <c r="B49" s="38" t="s">
        <v>35</v>
      </c>
      <c r="C49" s="39">
        <v>0</v>
      </c>
      <c r="D49" s="39">
        <v>0</v>
      </c>
      <c r="E49" s="39">
        <f t="shared" si="0"/>
        <v>0</v>
      </c>
      <c r="F49" s="40" t="s">
        <v>7</v>
      </c>
      <c r="G49" s="41"/>
      <c r="H49" s="41"/>
      <c r="I49" s="42"/>
    </row>
    <row r="50" spans="1:9" ht="21" customHeight="1">
      <c r="A50" s="49" t="s">
        <v>36</v>
      </c>
      <c r="B50" s="59"/>
      <c r="C50" s="1">
        <f>SUM(C51)</f>
        <v>0</v>
      </c>
      <c r="D50" s="1">
        <f>SUM(D51)</f>
        <v>0</v>
      </c>
      <c r="E50" s="1">
        <f t="shared" si="0"/>
        <v>0</v>
      </c>
      <c r="F50" s="44"/>
      <c r="G50" s="45"/>
      <c r="H50" s="45"/>
      <c r="I50" s="46"/>
    </row>
    <row r="51" spans="1:9" ht="21" customHeight="1">
      <c r="A51" s="34" t="s">
        <v>176</v>
      </c>
      <c r="B51" s="35"/>
      <c r="C51" s="3">
        <f>SUM(C52)</f>
        <v>0</v>
      </c>
      <c r="D51" s="3">
        <f>SUM(D52)</f>
        <v>0</v>
      </c>
      <c r="E51" s="3">
        <f t="shared" si="0"/>
        <v>0</v>
      </c>
      <c r="F51" s="31"/>
      <c r="G51" s="32"/>
      <c r="H51" s="32"/>
      <c r="I51" s="33"/>
    </row>
    <row r="52" spans="1:9" ht="21" customHeight="1">
      <c r="A52" s="36"/>
      <c r="B52" s="60" t="s">
        <v>177</v>
      </c>
      <c r="C52" s="61">
        <v>0</v>
      </c>
      <c r="D52" s="61"/>
      <c r="E52" s="61">
        <f t="shared" si="0"/>
        <v>0</v>
      </c>
      <c r="F52" s="62" t="s">
        <v>210</v>
      </c>
      <c r="G52" s="63"/>
      <c r="H52" s="63"/>
      <c r="I52" s="64"/>
    </row>
    <row r="53" spans="1:9" ht="21" customHeight="1">
      <c r="A53" s="83" t="s">
        <v>37</v>
      </c>
      <c r="B53" s="93"/>
      <c r="C53" s="99"/>
      <c r="D53" s="85"/>
      <c r="E53" s="94">
        <f t="shared" si="0"/>
        <v>0</v>
      </c>
      <c r="F53" s="86" t="s">
        <v>155</v>
      </c>
      <c r="G53" s="98">
        <f>C53</f>
        <v>0</v>
      </c>
      <c r="H53" s="87"/>
      <c r="I53" s="88"/>
    </row>
    <row r="54" spans="1:9" ht="21" customHeight="1">
      <c r="A54" s="52" t="s">
        <v>38</v>
      </c>
      <c r="B54" s="53"/>
      <c r="C54" s="54">
        <f>C7+C13+C25+C33+C40+C43+C50+C53</f>
        <v>0</v>
      </c>
      <c r="D54" s="54">
        <f>D7+D13+D25+D33+D40+D43+D50+D53</f>
        <v>0</v>
      </c>
      <c r="E54" s="54">
        <f t="shared" si="0"/>
        <v>0</v>
      </c>
      <c r="F54" s="40"/>
      <c r="G54" s="41"/>
      <c r="H54" s="41"/>
      <c r="I54" s="42"/>
    </row>
    <row r="55" spans="1:9" ht="19.5" customHeight="1">
      <c r="A55" s="55"/>
      <c r="B55" s="55"/>
      <c r="C55" s="56"/>
      <c r="D55" s="56"/>
      <c r="E55" s="56"/>
      <c r="F55" s="56"/>
      <c r="G55" s="56"/>
      <c r="H55" s="56"/>
      <c r="I55" s="56"/>
    </row>
    <row r="56" spans="1:5" ht="19.5" customHeight="1">
      <c r="A56" s="6" t="str">
        <f>A3</f>
        <v>◎ 을지학원수익사업(일현미술관)</v>
      </c>
      <c r="B56" s="7"/>
      <c r="C56" s="7"/>
      <c r="D56" s="7"/>
      <c r="E56" s="7"/>
    </row>
    <row r="57" spans="1:9" ht="19.5" customHeight="1">
      <c r="A57" s="57" t="s">
        <v>117</v>
      </c>
      <c r="B57" s="57"/>
      <c r="C57" s="58"/>
      <c r="D57" s="58"/>
      <c r="E57" s="58"/>
      <c r="F57" s="58"/>
      <c r="G57" s="58"/>
      <c r="H57" s="58"/>
      <c r="I57" s="120" t="s">
        <v>300</v>
      </c>
    </row>
    <row r="58" spans="1:15" ht="19.5" customHeight="1">
      <c r="A58" s="9" t="s">
        <v>121</v>
      </c>
      <c r="B58" s="10" t="s">
        <v>122</v>
      </c>
      <c r="C58" s="404" t="str">
        <f>C5</f>
        <v>추경예산</v>
      </c>
      <c r="D58" s="406" t="str">
        <f>D5</f>
        <v>본 예산</v>
      </c>
      <c r="E58" s="404" t="s">
        <v>0</v>
      </c>
      <c r="F58" s="408" t="s">
        <v>1</v>
      </c>
      <c r="G58" s="408"/>
      <c r="H58" s="408"/>
      <c r="I58" s="409"/>
      <c r="K58" s="69">
        <v>24271900</v>
      </c>
      <c r="L58" s="69">
        <v>5521430</v>
      </c>
      <c r="M58" s="69">
        <f aca="true" t="shared" si="1" ref="M58:M67">N58-K58-L58</f>
        <v>44748880</v>
      </c>
      <c r="N58" s="69">
        <v>74542210</v>
      </c>
      <c r="O58" s="5">
        <v>3</v>
      </c>
    </row>
    <row r="59" spans="1:15" ht="19.5" customHeight="1">
      <c r="A59" s="11" t="s">
        <v>2</v>
      </c>
      <c r="B59" s="12" t="s">
        <v>3</v>
      </c>
      <c r="C59" s="405"/>
      <c r="D59" s="407"/>
      <c r="E59" s="405"/>
      <c r="F59" s="410"/>
      <c r="G59" s="410"/>
      <c r="H59" s="410"/>
      <c r="I59" s="411"/>
      <c r="K59" s="69">
        <v>23176900</v>
      </c>
      <c r="L59" s="69">
        <v>5303480</v>
      </c>
      <c r="M59" s="69">
        <f t="shared" si="1"/>
        <v>43503440</v>
      </c>
      <c r="N59" s="69">
        <v>71983820</v>
      </c>
      <c r="O59" s="5">
        <v>4</v>
      </c>
    </row>
    <row r="60" spans="1:15" ht="18.75" customHeight="1">
      <c r="A60" s="49" t="s">
        <v>178</v>
      </c>
      <c r="B60" s="59"/>
      <c r="C60" s="1">
        <f>SUM(C61)</f>
        <v>0</v>
      </c>
      <c r="D60" s="1">
        <f>SUM(D61)</f>
        <v>0</v>
      </c>
      <c r="E60" s="1">
        <f aca="true" t="shared" si="2" ref="E60:E91">C60-D60</f>
        <v>0</v>
      </c>
      <c r="F60" s="44"/>
      <c r="G60" s="45"/>
      <c r="H60" s="45"/>
      <c r="I60" s="46"/>
      <c r="K60" s="69">
        <v>23176900</v>
      </c>
      <c r="L60" s="69">
        <v>5450250</v>
      </c>
      <c r="M60" s="69">
        <f t="shared" si="1"/>
        <v>39205000</v>
      </c>
      <c r="N60" s="69">
        <v>67832150</v>
      </c>
      <c r="O60" s="5">
        <v>5</v>
      </c>
    </row>
    <row r="61" spans="1:15" ht="18.75" customHeight="1">
      <c r="A61" s="34" t="s">
        <v>179</v>
      </c>
      <c r="B61" s="35"/>
      <c r="C61" s="3">
        <f>SUM(C62:C68)</f>
        <v>0</v>
      </c>
      <c r="D61" s="3">
        <f>SUM(D62:D68)</f>
        <v>0</v>
      </c>
      <c r="E61" s="3">
        <f t="shared" si="2"/>
        <v>0</v>
      </c>
      <c r="F61" s="31"/>
      <c r="G61" s="32"/>
      <c r="H61" s="32"/>
      <c r="I61" s="33"/>
      <c r="K61" s="69">
        <v>23951250</v>
      </c>
      <c r="L61" s="69">
        <v>5582780</v>
      </c>
      <c r="M61" s="69">
        <f t="shared" si="1"/>
        <v>42191060</v>
      </c>
      <c r="N61" s="69">
        <v>71725090</v>
      </c>
      <c r="O61" s="5">
        <v>6</v>
      </c>
    </row>
    <row r="62" spans="1:15" ht="18.75" customHeight="1">
      <c r="A62" s="36"/>
      <c r="B62" s="60" t="s">
        <v>39</v>
      </c>
      <c r="C62" s="61"/>
      <c r="D62" s="61"/>
      <c r="E62" s="3">
        <f t="shared" si="2"/>
        <v>0</v>
      </c>
      <c r="F62" s="62" t="s">
        <v>314</v>
      </c>
      <c r="G62" s="63"/>
      <c r="H62" s="63"/>
      <c r="I62" s="64"/>
      <c r="K62" s="69">
        <v>23348300</v>
      </c>
      <c r="L62" s="69">
        <v>5481620</v>
      </c>
      <c r="M62" s="69">
        <f t="shared" si="1"/>
        <v>38941020</v>
      </c>
      <c r="N62" s="69">
        <v>67770940</v>
      </c>
      <c r="O62" s="5">
        <v>7</v>
      </c>
    </row>
    <row r="63" spans="1:15" ht="18.75" customHeight="1">
      <c r="A63" s="48"/>
      <c r="B63" s="35" t="s">
        <v>40</v>
      </c>
      <c r="C63" s="61">
        <v>0</v>
      </c>
      <c r="D63" s="3">
        <v>0</v>
      </c>
      <c r="E63" s="3">
        <f t="shared" si="2"/>
        <v>0</v>
      </c>
      <c r="F63" s="62"/>
      <c r="G63" s="32" t="s">
        <v>7</v>
      </c>
      <c r="H63" s="32" t="s">
        <v>7</v>
      </c>
      <c r="I63" s="33"/>
      <c r="K63" s="69">
        <v>24032300</v>
      </c>
      <c r="L63" s="69">
        <v>5583850</v>
      </c>
      <c r="M63" s="69">
        <f t="shared" si="1"/>
        <v>44500390</v>
      </c>
      <c r="N63" s="69">
        <v>74116540</v>
      </c>
      <c r="O63" s="5">
        <v>8</v>
      </c>
    </row>
    <row r="64" spans="1:15" ht="18.75" customHeight="1">
      <c r="A64" s="48"/>
      <c r="B64" s="60" t="s">
        <v>42</v>
      </c>
      <c r="C64" s="61">
        <v>0</v>
      </c>
      <c r="D64" s="61">
        <v>0</v>
      </c>
      <c r="E64" s="3">
        <f t="shared" si="2"/>
        <v>0</v>
      </c>
      <c r="F64" s="62"/>
      <c r="G64" s="63" t="s">
        <v>41</v>
      </c>
      <c r="H64" s="63" t="s">
        <v>41</v>
      </c>
      <c r="I64" s="64"/>
      <c r="K64" s="69">
        <v>23425300</v>
      </c>
      <c r="L64" s="69">
        <v>5482690</v>
      </c>
      <c r="M64" s="69">
        <f t="shared" si="1"/>
        <v>43413340</v>
      </c>
      <c r="N64" s="69">
        <v>72321330</v>
      </c>
      <c r="O64" s="5">
        <v>9</v>
      </c>
    </row>
    <row r="65" spans="1:15" ht="18.75" customHeight="1">
      <c r="A65" s="48"/>
      <c r="B65" s="35" t="s">
        <v>43</v>
      </c>
      <c r="C65" s="61">
        <v>0</v>
      </c>
      <c r="D65" s="3">
        <v>0</v>
      </c>
      <c r="E65" s="3">
        <f t="shared" si="2"/>
        <v>0</v>
      </c>
      <c r="F65" s="31"/>
      <c r="G65" s="32"/>
      <c r="H65" s="32" t="s">
        <v>41</v>
      </c>
      <c r="I65" s="33"/>
      <c r="K65" s="69">
        <v>23425300</v>
      </c>
      <c r="L65" s="69">
        <v>5482700</v>
      </c>
      <c r="M65" s="69">
        <f t="shared" si="1"/>
        <v>41985800</v>
      </c>
      <c r="N65" s="69">
        <v>70893800</v>
      </c>
      <c r="O65" s="5">
        <v>10</v>
      </c>
    </row>
    <row r="66" spans="1:15" ht="18.75" customHeight="1">
      <c r="A66" s="48"/>
      <c r="B66" s="35" t="s">
        <v>44</v>
      </c>
      <c r="C66" s="3">
        <v>0</v>
      </c>
      <c r="D66" s="3">
        <v>0</v>
      </c>
      <c r="E66" s="3">
        <f t="shared" si="2"/>
        <v>0</v>
      </c>
      <c r="F66" s="31"/>
      <c r="G66" s="32"/>
      <c r="H66" s="32"/>
      <c r="I66" s="33"/>
      <c r="K66" s="69">
        <v>21604300</v>
      </c>
      <c r="L66" s="69">
        <v>5298030</v>
      </c>
      <c r="M66" s="69">
        <f t="shared" si="1"/>
        <v>45679020</v>
      </c>
      <c r="N66" s="69">
        <v>72581350</v>
      </c>
      <c r="O66" s="5">
        <v>11</v>
      </c>
    </row>
    <row r="67" spans="1:15" ht="18.75" customHeight="1">
      <c r="A67" s="48"/>
      <c r="B67" s="35" t="s">
        <v>45</v>
      </c>
      <c r="C67" s="3">
        <v>0</v>
      </c>
      <c r="D67" s="3">
        <v>0</v>
      </c>
      <c r="E67" s="3">
        <f t="shared" si="2"/>
        <v>0</v>
      </c>
      <c r="F67" s="31"/>
      <c r="G67" s="32"/>
      <c r="H67" s="32"/>
      <c r="I67" s="33"/>
      <c r="K67" s="69">
        <v>20997300</v>
      </c>
      <c r="L67" s="69">
        <v>5196870</v>
      </c>
      <c r="M67" s="69">
        <f t="shared" si="1"/>
        <v>31628130</v>
      </c>
      <c r="N67" s="69">
        <v>57822300</v>
      </c>
      <c r="O67" s="5">
        <v>12</v>
      </c>
    </row>
    <row r="68" spans="1:14" ht="18.75" customHeight="1">
      <c r="A68" s="47"/>
      <c r="B68" s="35" t="s">
        <v>46</v>
      </c>
      <c r="C68" s="3"/>
      <c r="D68" s="3"/>
      <c r="E68" s="3">
        <f t="shared" si="2"/>
        <v>0</v>
      </c>
      <c r="F68" s="31"/>
      <c r="G68" s="32" t="s">
        <v>41</v>
      </c>
      <c r="H68" s="32"/>
      <c r="I68" s="33"/>
      <c r="K68" s="69">
        <f>SUM(K58:K67)</f>
        <v>231409750</v>
      </c>
      <c r="L68" s="69">
        <f>SUM(L58:L67)</f>
        <v>54383700</v>
      </c>
      <c r="M68" s="69">
        <f>SUM(M58:M67)</f>
        <v>415796080</v>
      </c>
      <c r="N68" s="69">
        <f>SUM(N58:N67)</f>
        <v>701589530</v>
      </c>
    </row>
    <row r="69" spans="1:9" ht="18.75" customHeight="1">
      <c r="A69" s="28" t="s">
        <v>47</v>
      </c>
      <c r="B69" s="29"/>
      <c r="C69" s="30">
        <f>SUM(C70+C77+C87+C94)</f>
        <v>0</v>
      </c>
      <c r="D69" s="30">
        <f>SUM(D70+D77+D87+D94)</f>
        <v>0</v>
      </c>
      <c r="E69" s="30">
        <f t="shared" si="2"/>
        <v>0</v>
      </c>
      <c r="F69" s="31"/>
      <c r="G69" s="32"/>
      <c r="H69" s="32"/>
      <c r="I69" s="33"/>
    </row>
    <row r="70" spans="1:9" ht="18.75" customHeight="1">
      <c r="A70" s="34" t="s">
        <v>48</v>
      </c>
      <c r="B70" s="35"/>
      <c r="C70" s="3">
        <f>SUM(C71:C76)</f>
        <v>0</v>
      </c>
      <c r="D70" s="3">
        <f>SUM(D71:D76)</f>
        <v>0</v>
      </c>
      <c r="E70" s="3">
        <f t="shared" si="2"/>
        <v>0</v>
      </c>
      <c r="F70" s="31"/>
      <c r="G70" s="32"/>
      <c r="H70" s="32"/>
      <c r="I70" s="33"/>
    </row>
    <row r="71" spans="1:9" ht="18.75" customHeight="1">
      <c r="A71" s="36"/>
      <c r="B71" s="35" t="s">
        <v>49</v>
      </c>
      <c r="C71" s="3">
        <v>0</v>
      </c>
      <c r="D71" s="3">
        <v>0</v>
      </c>
      <c r="E71" s="3">
        <f t="shared" si="2"/>
        <v>0</v>
      </c>
      <c r="F71" s="31"/>
      <c r="G71" s="32" t="s">
        <v>41</v>
      </c>
      <c r="H71" s="32" t="s">
        <v>41</v>
      </c>
      <c r="I71" s="33"/>
    </row>
    <row r="72" spans="1:9" ht="18.75" customHeight="1">
      <c r="A72" s="48"/>
      <c r="B72" s="35" t="s">
        <v>50</v>
      </c>
      <c r="C72" s="3">
        <v>0</v>
      </c>
      <c r="D72" s="3">
        <v>0</v>
      </c>
      <c r="E72" s="3">
        <f t="shared" si="2"/>
        <v>0</v>
      </c>
      <c r="F72" s="31"/>
      <c r="G72" s="32" t="s">
        <v>7</v>
      </c>
      <c r="H72" s="32" t="s">
        <v>7</v>
      </c>
      <c r="I72" s="33" t="s">
        <v>7</v>
      </c>
    </row>
    <row r="73" spans="1:9" ht="18.75" customHeight="1">
      <c r="A73" s="48"/>
      <c r="B73" s="35" t="s">
        <v>180</v>
      </c>
      <c r="C73" s="61">
        <v>0</v>
      </c>
      <c r="D73" s="61">
        <v>0</v>
      </c>
      <c r="E73" s="3">
        <f t="shared" si="2"/>
        <v>0</v>
      </c>
      <c r="F73" s="62"/>
      <c r="G73" s="32"/>
      <c r="H73" s="32"/>
      <c r="I73" s="33"/>
    </row>
    <row r="74" spans="1:9" ht="18.75" customHeight="1">
      <c r="A74" s="48"/>
      <c r="B74" s="35" t="s">
        <v>51</v>
      </c>
      <c r="C74" s="3">
        <v>0</v>
      </c>
      <c r="D74" s="3"/>
      <c r="E74" s="3">
        <f t="shared" si="2"/>
        <v>0</v>
      </c>
      <c r="F74" s="31" t="s">
        <v>245</v>
      </c>
      <c r="G74" s="32"/>
      <c r="H74" s="32" t="s">
        <v>7</v>
      </c>
      <c r="I74" s="33"/>
    </row>
    <row r="75" spans="1:9" ht="18.75" customHeight="1">
      <c r="A75" s="48"/>
      <c r="B75" s="60" t="s">
        <v>52</v>
      </c>
      <c r="C75" s="61">
        <v>0</v>
      </c>
      <c r="D75" s="61">
        <v>0</v>
      </c>
      <c r="E75" s="3">
        <f t="shared" si="2"/>
        <v>0</v>
      </c>
      <c r="F75" s="62"/>
      <c r="G75" s="63" t="s">
        <v>7</v>
      </c>
      <c r="H75" s="63" t="s">
        <v>7</v>
      </c>
      <c r="I75" s="64" t="s">
        <v>7</v>
      </c>
    </row>
    <row r="76" spans="1:9" ht="18.75" customHeight="1">
      <c r="A76" s="47"/>
      <c r="B76" s="35" t="s">
        <v>53</v>
      </c>
      <c r="C76" s="3">
        <v>0</v>
      </c>
      <c r="D76" s="3">
        <v>0</v>
      </c>
      <c r="E76" s="3">
        <f t="shared" si="2"/>
        <v>0</v>
      </c>
      <c r="F76" s="31"/>
      <c r="G76" s="32"/>
      <c r="H76" s="32"/>
      <c r="I76" s="33"/>
    </row>
    <row r="77" spans="1:9" ht="21.75" customHeight="1">
      <c r="A77" s="47" t="s">
        <v>54</v>
      </c>
      <c r="B77" s="43"/>
      <c r="C77" s="1">
        <f>SUM(C78:C86)</f>
        <v>0</v>
      </c>
      <c r="D77" s="1">
        <f>SUM(D78:D86)</f>
        <v>0</v>
      </c>
      <c r="E77" s="1">
        <f t="shared" si="2"/>
        <v>0</v>
      </c>
      <c r="F77" s="44"/>
      <c r="G77" s="45"/>
      <c r="H77" s="45"/>
      <c r="I77" s="46"/>
    </row>
    <row r="78" spans="1:9" ht="21.75" customHeight="1">
      <c r="A78" s="36"/>
      <c r="B78" s="60" t="s">
        <v>55</v>
      </c>
      <c r="C78" s="61"/>
      <c r="D78" s="61"/>
      <c r="E78" s="3">
        <f t="shared" si="2"/>
        <v>0</v>
      </c>
      <c r="F78" s="62" t="s">
        <v>276</v>
      </c>
      <c r="G78" s="63"/>
      <c r="H78" s="63"/>
      <c r="I78" s="64"/>
    </row>
    <row r="79" spans="1:9" ht="21.75" customHeight="1">
      <c r="A79" s="48"/>
      <c r="B79" s="60" t="s">
        <v>56</v>
      </c>
      <c r="C79" s="61"/>
      <c r="D79" s="61"/>
      <c r="E79" s="3">
        <f t="shared" si="2"/>
        <v>0</v>
      </c>
      <c r="F79" s="62"/>
      <c r="G79" s="63"/>
      <c r="H79" s="63"/>
      <c r="I79" s="64"/>
    </row>
    <row r="80" spans="1:9" ht="21.75" customHeight="1">
      <c r="A80" s="37"/>
      <c r="B80" s="38" t="s">
        <v>181</v>
      </c>
      <c r="C80" s="39"/>
      <c r="D80" s="39"/>
      <c r="E80" s="39">
        <f t="shared" si="2"/>
        <v>0</v>
      </c>
      <c r="F80" s="40" t="s">
        <v>246</v>
      </c>
      <c r="G80" s="41"/>
      <c r="H80" s="41"/>
      <c r="I80" s="42"/>
    </row>
    <row r="81" spans="1:9" ht="21.75" customHeight="1">
      <c r="A81" s="48"/>
      <c r="B81" s="43" t="s">
        <v>57</v>
      </c>
      <c r="C81" s="2"/>
      <c r="D81" s="2"/>
      <c r="E81" s="2">
        <f t="shared" si="2"/>
        <v>0</v>
      </c>
      <c r="F81" s="44" t="s">
        <v>277</v>
      </c>
      <c r="G81" s="45"/>
      <c r="H81" s="45"/>
      <c r="I81" s="46"/>
    </row>
    <row r="82" spans="1:9" ht="21.75" customHeight="1">
      <c r="A82" s="48"/>
      <c r="B82" s="35" t="s">
        <v>58</v>
      </c>
      <c r="C82" s="3"/>
      <c r="D82" s="3"/>
      <c r="E82" s="3">
        <f t="shared" si="2"/>
        <v>0</v>
      </c>
      <c r="F82" s="31"/>
      <c r="G82" s="32"/>
      <c r="H82" s="32"/>
      <c r="I82" s="33"/>
    </row>
    <row r="83" spans="1:9" ht="21.75" customHeight="1">
      <c r="A83" s="48"/>
      <c r="B83" s="80" t="s">
        <v>59</v>
      </c>
      <c r="C83" s="95"/>
      <c r="D83" s="95"/>
      <c r="E83" s="2">
        <f t="shared" si="2"/>
        <v>0</v>
      </c>
      <c r="F83" s="96"/>
      <c r="G83" s="81"/>
      <c r="H83" s="81"/>
      <c r="I83" s="82"/>
    </row>
    <row r="84" spans="1:9" ht="21.75" customHeight="1">
      <c r="A84" s="48"/>
      <c r="B84" s="60" t="s">
        <v>60</v>
      </c>
      <c r="C84" s="61"/>
      <c r="D84" s="61"/>
      <c r="E84" s="3">
        <f t="shared" si="2"/>
        <v>0</v>
      </c>
      <c r="F84" s="62" t="s">
        <v>211</v>
      </c>
      <c r="G84" s="63"/>
      <c r="H84" s="63"/>
      <c r="I84" s="64"/>
    </row>
    <row r="85" spans="1:9" ht="21.75" customHeight="1">
      <c r="A85" s="48"/>
      <c r="B85" s="60" t="s">
        <v>61</v>
      </c>
      <c r="C85" s="61"/>
      <c r="D85" s="61"/>
      <c r="E85" s="3">
        <f t="shared" si="2"/>
        <v>0</v>
      </c>
      <c r="F85" s="62" t="s">
        <v>295</v>
      </c>
      <c r="G85" s="78"/>
      <c r="H85" s="63"/>
      <c r="I85" s="64"/>
    </row>
    <row r="86" spans="1:9" ht="18.75" customHeight="1">
      <c r="A86" s="48"/>
      <c r="B86" s="35" t="s">
        <v>62</v>
      </c>
      <c r="C86" s="3"/>
      <c r="D86" s="3"/>
      <c r="E86" s="3">
        <f t="shared" si="2"/>
        <v>0</v>
      </c>
      <c r="F86" s="31" t="s">
        <v>278</v>
      </c>
      <c r="G86" s="32"/>
      <c r="H86" s="32"/>
      <c r="I86" s="33"/>
    </row>
    <row r="87" spans="1:9" ht="18.75" customHeight="1">
      <c r="A87" s="34" t="s">
        <v>63</v>
      </c>
      <c r="B87" s="35"/>
      <c r="C87" s="30">
        <f>SUM(C88:C93)</f>
        <v>0</v>
      </c>
      <c r="D87" s="30">
        <f>SUM(D88:D93)</f>
        <v>0</v>
      </c>
      <c r="E87" s="30">
        <f t="shared" si="2"/>
        <v>0</v>
      </c>
      <c r="F87" s="31"/>
      <c r="G87" s="32"/>
      <c r="H87" s="32"/>
      <c r="I87" s="33"/>
    </row>
    <row r="88" spans="1:9" ht="18.75" customHeight="1">
      <c r="A88" s="36"/>
      <c r="B88" s="60" t="s">
        <v>64</v>
      </c>
      <c r="C88" s="61"/>
      <c r="D88" s="61"/>
      <c r="E88" s="3">
        <f t="shared" si="2"/>
        <v>0</v>
      </c>
      <c r="F88" s="62" t="s">
        <v>212</v>
      </c>
      <c r="G88" s="63"/>
      <c r="H88" s="63"/>
      <c r="I88" s="64"/>
    </row>
    <row r="89" spans="1:9" ht="18.75" customHeight="1">
      <c r="A89" s="48"/>
      <c r="B89" s="60" t="s">
        <v>127</v>
      </c>
      <c r="C89" s="61"/>
      <c r="D89" s="61"/>
      <c r="E89" s="3">
        <f t="shared" si="2"/>
        <v>0</v>
      </c>
      <c r="F89" s="62"/>
      <c r="G89" s="63"/>
      <c r="H89" s="63"/>
      <c r="I89" s="64"/>
    </row>
    <row r="90" spans="1:9" ht="18.75" customHeight="1">
      <c r="A90" s="48"/>
      <c r="B90" s="60" t="s">
        <v>65</v>
      </c>
      <c r="C90" s="61"/>
      <c r="D90" s="61"/>
      <c r="E90" s="3">
        <f t="shared" si="2"/>
        <v>0</v>
      </c>
      <c r="F90" s="62"/>
      <c r="G90" s="63"/>
      <c r="H90" s="63"/>
      <c r="I90" s="64"/>
    </row>
    <row r="91" spans="1:9" ht="18.75" customHeight="1">
      <c r="A91" s="48"/>
      <c r="B91" s="60" t="s">
        <v>66</v>
      </c>
      <c r="C91" s="61"/>
      <c r="D91" s="61"/>
      <c r="E91" s="3">
        <f t="shared" si="2"/>
        <v>0</v>
      </c>
      <c r="F91" s="62"/>
      <c r="G91" s="63"/>
      <c r="H91" s="63"/>
      <c r="I91" s="64"/>
    </row>
    <row r="92" spans="1:9" ht="18.75" customHeight="1">
      <c r="A92" s="48"/>
      <c r="B92" s="35" t="s">
        <v>67</v>
      </c>
      <c r="C92" s="3"/>
      <c r="D92" s="3"/>
      <c r="E92" s="3">
        <f aca="true" t="shared" si="3" ref="E92:E125">C92-D92</f>
        <v>0</v>
      </c>
      <c r="F92" s="31" t="s">
        <v>279</v>
      </c>
      <c r="G92" s="32"/>
      <c r="H92" s="32"/>
      <c r="I92" s="33"/>
    </row>
    <row r="93" spans="1:9" ht="18.75" customHeight="1">
      <c r="A93" s="47"/>
      <c r="B93" s="35" t="s">
        <v>68</v>
      </c>
      <c r="C93" s="3"/>
      <c r="D93" s="3"/>
      <c r="E93" s="3">
        <f t="shared" si="3"/>
        <v>0</v>
      </c>
      <c r="F93" s="31" t="s">
        <v>213</v>
      </c>
      <c r="G93" s="32"/>
      <c r="H93" s="32"/>
      <c r="I93" s="33"/>
    </row>
    <row r="94" spans="1:9" ht="18.75" customHeight="1">
      <c r="A94" s="34" t="s">
        <v>69</v>
      </c>
      <c r="B94" s="35"/>
      <c r="C94" s="30"/>
      <c r="D94" s="30"/>
      <c r="E94" s="30">
        <f t="shared" si="3"/>
        <v>0</v>
      </c>
      <c r="F94" s="31"/>
      <c r="G94" s="32"/>
      <c r="H94" s="32"/>
      <c r="I94" s="33"/>
    </row>
    <row r="95" spans="1:9" ht="18.75" customHeight="1">
      <c r="A95" s="48"/>
      <c r="B95" s="35" t="s">
        <v>182</v>
      </c>
      <c r="C95" s="61"/>
      <c r="D95" s="61"/>
      <c r="E95" s="3">
        <f t="shared" si="3"/>
        <v>0</v>
      </c>
      <c r="F95" s="62"/>
      <c r="G95" s="63"/>
      <c r="H95" s="63"/>
      <c r="I95" s="64"/>
    </row>
    <row r="96" spans="1:9" ht="18.75" customHeight="1">
      <c r="A96" s="48"/>
      <c r="B96" s="35" t="s">
        <v>183</v>
      </c>
      <c r="C96" s="61"/>
      <c r="D96" s="61"/>
      <c r="E96" s="3">
        <f t="shared" si="3"/>
        <v>0</v>
      </c>
      <c r="F96" s="62"/>
      <c r="G96" s="63"/>
      <c r="H96" s="63"/>
      <c r="I96" s="64"/>
    </row>
    <row r="97" spans="1:9" ht="18.75" customHeight="1">
      <c r="A97" s="48"/>
      <c r="B97" s="60" t="s">
        <v>184</v>
      </c>
      <c r="C97" s="61">
        <v>0</v>
      </c>
      <c r="D97" s="61">
        <v>0</v>
      </c>
      <c r="E97" s="61">
        <f t="shared" si="3"/>
        <v>0</v>
      </c>
      <c r="F97" s="62"/>
      <c r="G97" s="63"/>
      <c r="H97" s="63"/>
      <c r="I97" s="64"/>
    </row>
    <row r="98" spans="1:9" ht="18.75" customHeight="1">
      <c r="A98" s="48"/>
      <c r="B98" s="35" t="s">
        <v>185</v>
      </c>
      <c r="C98" s="3">
        <v>0</v>
      </c>
      <c r="D98" s="3">
        <v>0</v>
      </c>
      <c r="E98" s="3">
        <f t="shared" si="3"/>
        <v>0</v>
      </c>
      <c r="F98" s="31"/>
      <c r="G98" s="32"/>
      <c r="H98" s="32"/>
      <c r="I98" s="33"/>
    </row>
    <row r="99" spans="1:9" ht="18.75" customHeight="1">
      <c r="A99" s="48"/>
      <c r="B99" s="43" t="s">
        <v>192</v>
      </c>
      <c r="C99" s="2">
        <v>0</v>
      </c>
      <c r="D99" s="2">
        <v>0</v>
      </c>
      <c r="E99" s="3">
        <f t="shared" si="3"/>
        <v>0</v>
      </c>
      <c r="F99" s="44"/>
      <c r="G99" s="45"/>
      <c r="H99" s="45"/>
      <c r="I99" s="46"/>
    </row>
    <row r="100" spans="1:9" ht="18.75" customHeight="1">
      <c r="A100" s="37"/>
      <c r="B100" s="107" t="s">
        <v>193</v>
      </c>
      <c r="C100" s="108">
        <v>0</v>
      </c>
      <c r="D100" s="108">
        <v>0</v>
      </c>
      <c r="E100" s="39">
        <f t="shared" si="3"/>
        <v>0</v>
      </c>
      <c r="F100" s="109"/>
      <c r="G100" s="110"/>
      <c r="H100" s="110"/>
      <c r="I100" s="111"/>
    </row>
    <row r="101" spans="1:9" ht="18.75" customHeight="1">
      <c r="A101" s="49" t="s">
        <v>70</v>
      </c>
      <c r="B101" s="59"/>
      <c r="C101" s="1">
        <f>SUM(C102+C104)</f>
        <v>0</v>
      </c>
      <c r="D101" s="1">
        <f>SUM(D102+D104)</f>
        <v>0</v>
      </c>
      <c r="E101" s="1">
        <f t="shared" si="3"/>
        <v>0</v>
      </c>
      <c r="F101" s="44"/>
      <c r="G101" s="45"/>
      <c r="H101" s="45"/>
      <c r="I101" s="46"/>
    </row>
    <row r="102" spans="1:9" ht="18.75" customHeight="1">
      <c r="A102" s="34" t="s">
        <v>71</v>
      </c>
      <c r="B102" s="35"/>
      <c r="C102" s="3">
        <f>SUM(C103)</f>
        <v>0</v>
      </c>
      <c r="D102" s="3">
        <f>SUM(D103)</f>
        <v>0</v>
      </c>
      <c r="E102" s="3">
        <f t="shared" si="3"/>
        <v>0</v>
      </c>
      <c r="F102" s="31"/>
      <c r="G102" s="32"/>
      <c r="H102" s="32"/>
      <c r="I102" s="33"/>
    </row>
    <row r="103" spans="1:9" ht="18.75" customHeight="1">
      <c r="A103" s="34"/>
      <c r="B103" s="35" t="s">
        <v>72</v>
      </c>
      <c r="C103" s="3">
        <v>0</v>
      </c>
      <c r="D103" s="3">
        <v>0</v>
      </c>
      <c r="E103" s="3">
        <f t="shared" si="3"/>
        <v>0</v>
      </c>
      <c r="F103" s="31"/>
      <c r="G103" s="32"/>
      <c r="H103" s="32"/>
      <c r="I103" s="33"/>
    </row>
    <row r="104" spans="1:9" ht="18.75" customHeight="1">
      <c r="A104" s="34" t="s">
        <v>73</v>
      </c>
      <c r="B104" s="35"/>
      <c r="C104" s="3">
        <f>SUM(C105:C105)</f>
        <v>0</v>
      </c>
      <c r="D104" s="3">
        <f>SUM(D105:D105)</f>
        <v>0</v>
      </c>
      <c r="E104" s="3">
        <f t="shared" si="3"/>
        <v>0</v>
      </c>
      <c r="F104" s="31"/>
      <c r="G104" s="32"/>
      <c r="H104" s="32"/>
      <c r="I104" s="33"/>
    </row>
    <row r="105" spans="1:9" ht="18.75" customHeight="1">
      <c r="A105" s="36"/>
      <c r="B105" s="35" t="s">
        <v>74</v>
      </c>
      <c r="C105" s="3">
        <v>0</v>
      </c>
      <c r="D105" s="3">
        <v>0</v>
      </c>
      <c r="E105" s="3">
        <f t="shared" si="3"/>
        <v>0</v>
      </c>
      <c r="F105" s="31"/>
      <c r="G105" s="32"/>
      <c r="H105" s="32"/>
      <c r="I105" s="33" t="s">
        <v>41</v>
      </c>
    </row>
    <row r="106" spans="1:9" ht="21" customHeight="1">
      <c r="A106" s="28" t="s">
        <v>75</v>
      </c>
      <c r="B106" s="29"/>
      <c r="C106" s="30">
        <f>SUM(C107)</f>
        <v>0</v>
      </c>
      <c r="D106" s="30">
        <f>SUM(D107)</f>
        <v>0</v>
      </c>
      <c r="E106" s="30">
        <f t="shared" si="3"/>
        <v>0</v>
      </c>
      <c r="F106" s="31"/>
      <c r="G106" s="32"/>
      <c r="H106" s="32"/>
      <c r="I106" s="33"/>
    </row>
    <row r="107" spans="1:9" ht="21" customHeight="1">
      <c r="A107" s="34" t="s">
        <v>76</v>
      </c>
      <c r="B107" s="35"/>
      <c r="C107" s="3">
        <f>SUM(C108:C110)</f>
        <v>0</v>
      </c>
      <c r="D107" s="3">
        <f>SUM(D108:D110)</f>
        <v>0</v>
      </c>
      <c r="E107" s="3">
        <f t="shared" si="3"/>
        <v>0</v>
      </c>
      <c r="F107" s="31"/>
      <c r="G107" s="32"/>
      <c r="H107" s="32"/>
      <c r="I107" s="33"/>
    </row>
    <row r="108" spans="1:9" ht="21" customHeight="1">
      <c r="A108" s="48"/>
      <c r="B108" s="80" t="s">
        <v>77</v>
      </c>
      <c r="C108" s="95">
        <v>0</v>
      </c>
      <c r="D108" s="95">
        <v>0</v>
      </c>
      <c r="E108" s="2">
        <f t="shared" si="3"/>
        <v>0</v>
      </c>
      <c r="F108" s="96"/>
      <c r="G108" s="81"/>
      <c r="H108" s="81"/>
      <c r="I108" s="82"/>
    </row>
    <row r="109" spans="1:9" ht="21" customHeight="1">
      <c r="A109" s="48"/>
      <c r="B109" s="60" t="s">
        <v>78</v>
      </c>
      <c r="C109" s="61">
        <v>0</v>
      </c>
      <c r="D109" s="61">
        <v>0</v>
      </c>
      <c r="E109" s="3">
        <f t="shared" si="3"/>
        <v>0</v>
      </c>
      <c r="F109" s="62"/>
      <c r="G109" s="63"/>
      <c r="H109" s="63"/>
      <c r="I109" s="64"/>
    </row>
    <row r="110" spans="1:9" ht="21" customHeight="1">
      <c r="A110" s="48"/>
      <c r="B110" s="60" t="s">
        <v>79</v>
      </c>
      <c r="C110" s="61">
        <v>0</v>
      </c>
      <c r="D110" s="61">
        <v>0</v>
      </c>
      <c r="E110" s="3">
        <f t="shared" si="3"/>
        <v>0</v>
      </c>
      <c r="F110" s="62"/>
      <c r="G110" s="63"/>
      <c r="H110" s="63"/>
      <c r="I110" s="64"/>
    </row>
    <row r="111" spans="1:9" ht="21" customHeight="1">
      <c r="A111" s="28" t="s">
        <v>80</v>
      </c>
      <c r="B111" s="35"/>
      <c r="C111" s="30">
        <f>SUM(C112)</f>
        <v>0</v>
      </c>
      <c r="D111" s="30">
        <f>SUM(D112)</f>
        <v>0</v>
      </c>
      <c r="E111" s="30">
        <f t="shared" si="3"/>
        <v>0</v>
      </c>
      <c r="F111" s="31"/>
      <c r="G111" s="32"/>
      <c r="H111" s="32"/>
      <c r="I111" s="33"/>
    </row>
    <row r="112" spans="1:9" ht="21" customHeight="1">
      <c r="A112" s="34" t="s">
        <v>81</v>
      </c>
      <c r="B112" s="35"/>
      <c r="C112" s="3">
        <f>SUM(C113)</f>
        <v>0</v>
      </c>
      <c r="D112" s="3">
        <f>SUM(D113)</f>
        <v>0</v>
      </c>
      <c r="E112" s="3">
        <f t="shared" si="3"/>
        <v>0</v>
      </c>
      <c r="F112" s="31"/>
      <c r="G112" s="32"/>
      <c r="H112" s="32"/>
      <c r="I112" s="33"/>
    </row>
    <row r="113" spans="1:9" ht="21" customHeight="1">
      <c r="A113" s="34"/>
      <c r="B113" s="35" t="s">
        <v>82</v>
      </c>
      <c r="C113" s="3">
        <v>0</v>
      </c>
      <c r="D113" s="3">
        <v>0</v>
      </c>
      <c r="E113" s="3">
        <f t="shared" si="3"/>
        <v>0</v>
      </c>
      <c r="F113" s="31"/>
      <c r="G113" s="32"/>
      <c r="H113" s="32"/>
      <c r="I113" s="33"/>
    </row>
    <row r="114" spans="1:9" ht="21" customHeight="1">
      <c r="A114" s="28" t="s">
        <v>83</v>
      </c>
      <c r="B114" s="29"/>
      <c r="C114" s="30">
        <f>C115+C117</f>
        <v>0</v>
      </c>
      <c r="D114" s="30">
        <f>D115+D117</f>
        <v>0</v>
      </c>
      <c r="E114" s="30">
        <f t="shared" si="3"/>
        <v>0</v>
      </c>
      <c r="F114" s="31"/>
      <c r="G114" s="32"/>
      <c r="H114" s="32"/>
      <c r="I114" s="33"/>
    </row>
    <row r="115" spans="1:9" ht="21" customHeight="1">
      <c r="A115" s="34" t="s">
        <v>115</v>
      </c>
      <c r="B115" s="35"/>
      <c r="C115" s="3">
        <f>C116</f>
        <v>0</v>
      </c>
      <c r="D115" s="3">
        <f>D116</f>
        <v>0</v>
      </c>
      <c r="E115" s="3">
        <f t="shared" si="3"/>
        <v>0</v>
      </c>
      <c r="F115" s="31"/>
      <c r="G115" s="32"/>
      <c r="H115" s="32"/>
      <c r="I115" s="33"/>
    </row>
    <row r="116" spans="1:9" ht="21" customHeight="1">
      <c r="A116" s="65"/>
      <c r="B116" s="35" t="s">
        <v>116</v>
      </c>
      <c r="C116" s="66">
        <v>0</v>
      </c>
      <c r="D116" s="66">
        <v>0</v>
      </c>
      <c r="E116" s="3">
        <f t="shared" si="3"/>
        <v>0</v>
      </c>
      <c r="F116" s="14"/>
      <c r="G116" s="15"/>
      <c r="H116" s="15"/>
      <c r="I116" s="16"/>
    </row>
    <row r="117" spans="1:9" ht="21" customHeight="1">
      <c r="A117" s="34" t="s">
        <v>84</v>
      </c>
      <c r="B117" s="35"/>
      <c r="C117" s="3">
        <f>SUM(C118:C120)</f>
        <v>0</v>
      </c>
      <c r="D117" s="3">
        <f>SUM(D118:D120)</f>
        <v>0</v>
      </c>
      <c r="E117" s="30">
        <f t="shared" si="3"/>
        <v>0</v>
      </c>
      <c r="F117" s="31"/>
      <c r="G117" s="32"/>
      <c r="H117" s="32"/>
      <c r="I117" s="33"/>
    </row>
    <row r="118" spans="1:9" ht="21" customHeight="1">
      <c r="A118" s="36"/>
      <c r="B118" s="35" t="s">
        <v>85</v>
      </c>
      <c r="C118" s="3">
        <v>0</v>
      </c>
      <c r="D118" s="3">
        <v>0</v>
      </c>
      <c r="E118" s="3">
        <f t="shared" si="3"/>
        <v>0</v>
      </c>
      <c r="F118" s="31"/>
      <c r="G118" s="32"/>
      <c r="H118" s="32"/>
      <c r="I118" s="33"/>
    </row>
    <row r="119" spans="1:9" ht="21" customHeight="1">
      <c r="A119" s="48"/>
      <c r="B119" s="43" t="s">
        <v>86</v>
      </c>
      <c r="C119" s="2">
        <v>0</v>
      </c>
      <c r="D119" s="2">
        <v>0</v>
      </c>
      <c r="E119" s="2">
        <f t="shared" si="3"/>
        <v>0</v>
      </c>
      <c r="F119" s="44"/>
      <c r="G119" s="45"/>
      <c r="H119" s="45"/>
      <c r="I119" s="46"/>
    </row>
    <row r="120" spans="1:9" ht="21" customHeight="1">
      <c r="A120" s="37"/>
      <c r="B120" s="38" t="s">
        <v>87</v>
      </c>
      <c r="C120" s="39">
        <v>0</v>
      </c>
      <c r="D120" s="39">
        <v>0</v>
      </c>
      <c r="E120" s="54">
        <f t="shared" si="3"/>
        <v>0</v>
      </c>
      <c r="F120" s="40"/>
      <c r="G120" s="41"/>
      <c r="H120" s="41"/>
      <c r="I120" s="42"/>
    </row>
    <row r="121" spans="1:9" ht="21" customHeight="1">
      <c r="A121" s="49" t="s">
        <v>88</v>
      </c>
      <c r="B121" s="59"/>
      <c r="C121" s="1">
        <f>SUM(C122)</f>
        <v>0</v>
      </c>
      <c r="D121" s="1">
        <f>SUM(D122)</f>
        <v>0</v>
      </c>
      <c r="E121" s="2">
        <f t="shared" si="3"/>
        <v>0</v>
      </c>
      <c r="F121" s="44"/>
      <c r="G121" s="45"/>
      <c r="H121" s="45"/>
      <c r="I121" s="46"/>
    </row>
    <row r="122" spans="1:9" ht="21" customHeight="1">
      <c r="A122" s="34" t="s">
        <v>89</v>
      </c>
      <c r="B122" s="35"/>
      <c r="C122" s="3">
        <f>SUM(C123:C128)</f>
        <v>0</v>
      </c>
      <c r="D122" s="3">
        <f>SUM(D123:D128)</f>
        <v>0</v>
      </c>
      <c r="E122" s="3">
        <f t="shared" si="3"/>
        <v>0</v>
      </c>
      <c r="F122" s="31"/>
      <c r="G122" s="32"/>
      <c r="H122" s="32"/>
      <c r="I122" s="33"/>
    </row>
    <row r="123" spans="1:9" ht="21" customHeight="1">
      <c r="A123" s="36"/>
      <c r="B123" s="35" t="s">
        <v>90</v>
      </c>
      <c r="C123" s="3">
        <v>0</v>
      </c>
      <c r="D123" s="3">
        <v>0</v>
      </c>
      <c r="E123" s="3">
        <f t="shared" si="3"/>
        <v>0</v>
      </c>
      <c r="F123" s="31"/>
      <c r="G123" s="32"/>
      <c r="H123" s="32"/>
      <c r="I123" s="33"/>
    </row>
    <row r="124" spans="1:9" ht="21" customHeight="1">
      <c r="A124" s="48"/>
      <c r="B124" s="35" t="s">
        <v>91</v>
      </c>
      <c r="C124" s="3">
        <v>0</v>
      </c>
      <c r="D124" s="3">
        <v>0</v>
      </c>
      <c r="E124" s="3">
        <f t="shared" si="3"/>
        <v>0</v>
      </c>
      <c r="F124" s="31"/>
      <c r="G124" s="32"/>
      <c r="H124" s="32"/>
      <c r="I124" s="33"/>
    </row>
    <row r="125" spans="1:9" ht="21" customHeight="1">
      <c r="A125" s="48"/>
      <c r="B125" s="60" t="s">
        <v>119</v>
      </c>
      <c r="C125" s="61">
        <v>0</v>
      </c>
      <c r="D125" s="61">
        <v>0</v>
      </c>
      <c r="E125" s="3">
        <f t="shared" si="3"/>
        <v>0</v>
      </c>
      <c r="F125" s="62"/>
      <c r="G125" s="63"/>
      <c r="H125" s="63"/>
      <c r="I125" s="64" t="s">
        <v>41</v>
      </c>
    </row>
    <row r="126" spans="1:9" ht="21" customHeight="1">
      <c r="A126" s="48"/>
      <c r="B126" s="60" t="s">
        <v>92</v>
      </c>
      <c r="C126" s="3">
        <v>0</v>
      </c>
      <c r="D126" s="3">
        <v>0</v>
      </c>
      <c r="E126" s="3">
        <f aca="true" t="shared" si="4" ref="E126:E148">C126-D126</f>
        <v>0</v>
      </c>
      <c r="F126" s="31"/>
      <c r="G126" s="32"/>
      <c r="H126" s="32"/>
      <c r="I126" s="33"/>
    </row>
    <row r="127" spans="1:9" ht="21" customHeight="1">
      <c r="A127" s="48"/>
      <c r="B127" s="35" t="s">
        <v>93</v>
      </c>
      <c r="C127" s="3">
        <v>0</v>
      </c>
      <c r="D127" s="3">
        <v>0</v>
      </c>
      <c r="E127" s="3">
        <f t="shared" si="4"/>
        <v>0</v>
      </c>
      <c r="F127" s="31"/>
      <c r="G127" s="32"/>
      <c r="H127" s="32"/>
      <c r="I127" s="33" t="s">
        <v>7</v>
      </c>
    </row>
    <row r="128" spans="1:9" ht="21" customHeight="1">
      <c r="A128" s="47"/>
      <c r="B128" s="35" t="s">
        <v>94</v>
      </c>
      <c r="C128" s="3">
        <v>0</v>
      </c>
      <c r="D128" s="3">
        <v>0</v>
      </c>
      <c r="E128" s="3">
        <f t="shared" si="4"/>
        <v>0</v>
      </c>
      <c r="F128" s="31"/>
      <c r="G128" s="32"/>
      <c r="H128" s="32"/>
      <c r="I128" s="33"/>
    </row>
    <row r="129" spans="1:9" ht="21" customHeight="1">
      <c r="A129" s="49" t="s">
        <v>95</v>
      </c>
      <c r="B129" s="59"/>
      <c r="C129" s="1">
        <f>SUM(C130)</f>
        <v>0</v>
      </c>
      <c r="D129" s="1">
        <f>SUM(D130)</f>
        <v>0</v>
      </c>
      <c r="E129" s="2">
        <f t="shared" si="4"/>
        <v>0</v>
      </c>
      <c r="F129" s="44"/>
      <c r="G129" s="45"/>
      <c r="H129" s="45"/>
      <c r="I129" s="46"/>
    </row>
    <row r="130" spans="1:9" ht="21" customHeight="1">
      <c r="A130" s="34" t="s">
        <v>96</v>
      </c>
      <c r="B130" s="35"/>
      <c r="C130" s="3">
        <f>SUM(C131)</f>
        <v>0</v>
      </c>
      <c r="D130" s="3">
        <f>SUM(D131)</f>
        <v>0</v>
      </c>
      <c r="E130" s="3">
        <f t="shared" si="4"/>
        <v>0</v>
      </c>
      <c r="F130" s="31"/>
      <c r="G130" s="32"/>
      <c r="H130" s="32"/>
      <c r="I130" s="33"/>
    </row>
    <row r="131" spans="1:9" ht="21" customHeight="1">
      <c r="A131" s="34"/>
      <c r="B131" s="35" t="s">
        <v>97</v>
      </c>
      <c r="C131" s="3">
        <v>0</v>
      </c>
      <c r="D131" s="3">
        <v>0</v>
      </c>
      <c r="E131" s="3">
        <f t="shared" si="4"/>
        <v>0</v>
      </c>
      <c r="F131" s="31"/>
      <c r="G131" s="32"/>
      <c r="H131" s="32"/>
      <c r="I131" s="33"/>
    </row>
    <row r="132" spans="1:9" ht="21" customHeight="1">
      <c r="A132" s="28" t="s">
        <v>98</v>
      </c>
      <c r="B132" s="29"/>
      <c r="C132" s="30">
        <f>SUM(C133+C136)</f>
        <v>0</v>
      </c>
      <c r="D132" s="30">
        <f>SUM(D133+D136)</f>
        <v>0</v>
      </c>
      <c r="E132" s="30">
        <f t="shared" si="4"/>
        <v>0</v>
      </c>
      <c r="F132" s="31"/>
      <c r="G132" s="32"/>
      <c r="H132" s="32"/>
      <c r="I132" s="33"/>
    </row>
    <row r="133" spans="1:9" ht="21" customHeight="1">
      <c r="A133" s="34" t="s">
        <v>99</v>
      </c>
      <c r="B133" s="35"/>
      <c r="C133" s="3">
        <f>SUM(C134:C135)</f>
        <v>0</v>
      </c>
      <c r="D133" s="3">
        <f>SUM(D134:D135)</f>
        <v>0</v>
      </c>
      <c r="E133" s="3">
        <f t="shared" si="4"/>
        <v>0</v>
      </c>
      <c r="F133" s="31"/>
      <c r="G133" s="32"/>
      <c r="H133" s="32"/>
      <c r="I133" s="33"/>
    </row>
    <row r="134" spans="1:9" ht="21" customHeight="1">
      <c r="A134" s="36"/>
      <c r="B134" s="35" t="s">
        <v>100</v>
      </c>
      <c r="C134" s="3">
        <v>0</v>
      </c>
      <c r="D134" s="3">
        <v>0</v>
      </c>
      <c r="E134" s="3">
        <f t="shared" si="4"/>
        <v>0</v>
      </c>
      <c r="F134" s="31"/>
      <c r="G134" s="32"/>
      <c r="H134" s="32"/>
      <c r="I134" s="33" t="s">
        <v>7</v>
      </c>
    </row>
    <row r="135" spans="1:9" ht="21" customHeight="1">
      <c r="A135" s="47"/>
      <c r="B135" s="35" t="s">
        <v>101</v>
      </c>
      <c r="C135" s="3">
        <v>0</v>
      </c>
      <c r="D135" s="3">
        <v>0</v>
      </c>
      <c r="E135" s="3">
        <f t="shared" si="4"/>
        <v>0</v>
      </c>
      <c r="F135" s="31"/>
      <c r="G135" s="32"/>
      <c r="H135" s="32"/>
      <c r="I135" s="33"/>
    </row>
    <row r="136" spans="1:9" ht="21" customHeight="1">
      <c r="A136" s="47" t="s">
        <v>102</v>
      </c>
      <c r="B136" s="43"/>
      <c r="C136" s="2">
        <f>SUM(C137:C139)</f>
        <v>0</v>
      </c>
      <c r="D136" s="2">
        <f>SUM(D137:D139)</f>
        <v>0</v>
      </c>
      <c r="E136" s="1">
        <f t="shared" si="4"/>
        <v>0</v>
      </c>
      <c r="F136" s="44"/>
      <c r="G136" s="45"/>
      <c r="H136" s="45"/>
      <c r="I136" s="46"/>
    </row>
    <row r="137" spans="1:9" ht="21" customHeight="1">
      <c r="A137" s="36"/>
      <c r="B137" s="35" t="s">
        <v>103</v>
      </c>
      <c r="C137" s="2">
        <v>0</v>
      </c>
      <c r="D137" s="2">
        <v>0</v>
      </c>
      <c r="E137" s="30">
        <f t="shared" si="4"/>
        <v>0</v>
      </c>
      <c r="F137" s="31"/>
      <c r="G137" s="32"/>
      <c r="H137" s="32"/>
      <c r="I137" s="33"/>
    </row>
    <row r="138" spans="1:9" ht="21" customHeight="1">
      <c r="A138" s="48"/>
      <c r="B138" s="35" t="s">
        <v>104</v>
      </c>
      <c r="C138" s="3">
        <v>0</v>
      </c>
      <c r="D138" s="3">
        <v>0</v>
      </c>
      <c r="E138" s="3">
        <f t="shared" si="4"/>
        <v>0</v>
      </c>
      <c r="F138" s="31"/>
      <c r="G138" s="32"/>
      <c r="H138" s="32"/>
      <c r="I138" s="33" t="s">
        <v>7</v>
      </c>
    </row>
    <row r="139" spans="1:9" ht="21" customHeight="1">
      <c r="A139" s="37"/>
      <c r="B139" s="107" t="s">
        <v>105</v>
      </c>
      <c r="C139" s="108">
        <v>0</v>
      </c>
      <c r="D139" s="108">
        <v>0</v>
      </c>
      <c r="E139" s="108">
        <f t="shared" si="4"/>
        <v>0</v>
      </c>
      <c r="F139" s="109"/>
      <c r="G139" s="110"/>
      <c r="H139" s="110"/>
      <c r="I139" s="111"/>
    </row>
    <row r="140" spans="1:9" ht="21" customHeight="1">
      <c r="A140" s="83" t="s">
        <v>106</v>
      </c>
      <c r="B140" s="84"/>
      <c r="C140" s="85">
        <f>SUM(C54-C60-C69-C101-C106-C111-C114-C121-C129-C132)</f>
        <v>0</v>
      </c>
      <c r="D140" s="85">
        <f>SUM(D54-D60-D69-D101-D106-D111-D114-D121-D129-D132)</f>
        <v>0</v>
      </c>
      <c r="E140" s="85">
        <f t="shared" si="4"/>
        <v>0</v>
      </c>
      <c r="F140" s="86"/>
      <c r="G140" s="87"/>
      <c r="H140" s="87"/>
      <c r="I140" s="88"/>
    </row>
    <row r="141" spans="1:9" ht="21" customHeight="1">
      <c r="A141" s="28" t="s">
        <v>107</v>
      </c>
      <c r="B141" s="29"/>
      <c r="C141" s="30">
        <f>SUM(C142:C143)</f>
        <v>0</v>
      </c>
      <c r="D141" s="30">
        <f>SUM(D142:D143)</f>
        <v>0</v>
      </c>
      <c r="E141" s="30">
        <f t="shared" si="4"/>
        <v>0</v>
      </c>
      <c r="F141" s="31"/>
      <c r="G141" s="32"/>
      <c r="H141" s="32"/>
      <c r="I141" s="33"/>
    </row>
    <row r="142" spans="1:9" ht="21" customHeight="1">
      <c r="A142" s="36"/>
      <c r="B142" s="35" t="s">
        <v>108</v>
      </c>
      <c r="C142" s="3">
        <v>0</v>
      </c>
      <c r="D142" s="3">
        <v>0</v>
      </c>
      <c r="E142" s="3">
        <f t="shared" si="4"/>
        <v>0</v>
      </c>
      <c r="F142" s="31"/>
      <c r="G142" s="32"/>
      <c r="H142" s="32"/>
      <c r="I142" s="33"/>
    </row>
    <row r="143" spans="1:9" ht="21" customHeight="1">
      <c r="A143" s="47"/>
      <c r="B143" s="35" t="s">
        <v>109</v>
      </c>
      <c r="C143" s="3">
        <v>0</v>
      </c>
      <c r="D143" s="3">
        <v>0</v>
      </c>
      <c r="E143" s="3">
        <f t="shared" si="4"/>
        <v>0</v>
      </c>
      <c r="F143" s="31"/>
      <c r="G143" s="32"/>
      <c r="H143" s="32"/>
      <c r="I143" s="33"/>
    </row>
    <row r="144" spans="1:9" ht="19.5" customHeight="1">
      <c r="A144" s="28" t="s">
        <v>110</v>
      </c>
      <c r="B144" s="29"/>
      <c r="C144" s="30">
        <f>SUM(C145:C147)</f>
        <v>0</v>
      </c>
      <c r="D144" s="30">
        <f>SUM(D145:D147)</f>
        <v>0</v>
      </c>
      <c r="E144" s="30">
        <f t="shared" si="4"/>
        <v>0</v>
      </c>
      <c r="F144" s="31"/>
      <c r="G144" s="32"/>
      <c r="H144" s="32"/>
      <c r="I144" s="33"/>
    </row>
    <row r="145" spans="1:9" ht="19.5" customHeight="1">
      <c r="A145" s="36"/>
      <c r="B145" s="35" t="s">
        <v>111</v>
      </c>
      <c r="C145" s="3">
        <v>0</v>
      </c>
      <c r="D145" s="3">
        <v>0</v>
      </c>
      <c r="E145" s="3">
        <f t="shared" si="4"/>
        <v>0</v>
      </c>
      <c r="F145" s="31"/>
      <c r="G145" s="32"/>
      <c r="H145" s="32"/>
      <c r="I145" s="33"/>
    </row>
    <row r="146" spans="1:9" ht="19.5" customHeight="1">
      <c r="A146" s="48"/>
      <c r="B146" s="35" t="s">
        <v>112</v>
      </c>
      <c r="C146" s="3">
        <v>0</v>
      </c>
      <c r="D146" s="3">
        <v>0</v>
      </c>
      <c r="E146" s="3">
        <f t="shared" si="4"/>
        <v>0</v>
      </c>
      <c r="F146" s="31"/>
      <c r="G146" s="32"/>
      <c r="H146" s="32"/>
      <c r="I146" s="33"/>
    </row>
    <row r="147" spans="1:9" ht="19.5" customHeight="1">
      <c r="A147" s="47"/>
      <c r="B147" s="35" t="s">
        <v>113</v>
      </c>
      <c r="C147" s="3">
        <v>0</v>
      </c>
      <c r="D147" s="3">
        <v>0</v>
      </c>
      <c r="E147" s="3">
        <f t="shared" si="4"/>
        <v>0</v>
      </c>
      <c r="F147" s="31"/>
      <c r="G147" s="32"/>
      <c r="H147" s="32"/>
      <c r="I147" s="33"/>
    </row>
    <row r="148" spans="1:9" ht="19.5" customHeight="1">
      <c r="A148" s="52" t="s">
        <v>114</v>
      </c>
      <c r="B148" s="53"/>
      <c r="C148" s="54">
        <f>SUM(C60+C69+C101+C106+C111+C114+C121+C129+C132+C140)</f>
        <v>0</v>
      </c>
      <c r="D148" s="54">
        <f>SUM(D60+D69+D101+D106+D111+D114+D121+D129+D132+D140)</f>
        <v>0</v>
      </c>
      <c r="E148" s="54">
        <f t="shared" si="4"/>
        <v>0</v>
      </c>
      <c r="F148" s="40"/>
      <c r="G148" s="41"/>
      <c r="H148" s="41"/>
      <c r="I148" s="42"/>
    </row>
    <row r="150" spans="3:5" ht="13.5">
      <c r="C150" s="79"/>
      <c r="D150" s="79"/>
      <c r="E150" s="79"/>
    </row>
    <row r="155" spans="3:4" ht="13.5">
      <c r="C155" s="79"/>
      <c r="D155" s="79"/>
    </row>
    <row r="156" spans="3:4" ht="13.5">
      <c r="C156" s="79"/>
      <c r="D156" s="79"/>
    </row>
  </sheetData>
  <sheetProtection/>
  <mergeCells count="10">
    <mergeCell ref="C58:C59"/>
    <mergeCell ref="D58:D59"/>
    <mergeCell ref="E58:E59"/>
    <mergeCell ref="F58:I59"/>
    <mergeCell ref="A2:I2"/>
    <mergeCell ref="A1:I1"/>
    <mergeCell ref="C5:C6"/>
    <mergeCell ref="D5:D6"/>
    <mergeCell ref="E5:E6"/>
    <mergeCell ref="F5:I6"/>
  </mergeCells>
  <printOptions/>
  <pageMargins left="0.35433070866141736" right="0.2755905511811024" top="0.8267716535433072" bottom="0.4330708661417323" header="0.4330708661417323" footer="0.15748031496062992"/>
  <pageSetup fitToHeight="0" fitToWidth="1" horizontalDpi="600" verticalDpi="600" orientation="landscape" paperSize="9" scale="90" r:id="rId1"/>
  <rowBreaks count="5" manualBreakCount="5">
    <brk id="27" max="8" man="1"/>
    <brk id="54" max="8" man="1"/>
    <brk id="82" max="8" man="1"/>
    <brk id="106" max="8" man="1"/>
    <brk id="12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8"/>
  <sheetViews>
    <sheetView showGridLines="0" view="pageBreakPreview" zoomScaleNormal="90" zoomScaleSheetLayoutView="100" zoomScalePageLayoutView="0" workbookViewId="0" topLeftCell="A1">
      <pane xSplit="2" ySplit="6" topLeftCell="C1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9" sqref="C129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5" customWidth="1"/>
    <col min="6" max="6" width="12.99609375" style="5" customWidth="1"/>
    <col min="7" max="7" width="11.77734375" style="5" customWidth="1"/>
    <col min="8" max="8" width="7.10546875" style="5" customWidth="1"/>
    <col min="9" max="9" width="13.88671875" style="5" customWidth="1"/>
    <col min="10" max="10" width="8.88671875" style="5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을지대학병원장례식장!A1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K1" s="68"/>
      <c r="L1" s="68"/>
      <c r="M1" s="68"/>
      <c r="N1" s="68"/>
    </row>
    <row r="2" spans="1:9" ht="19.5" customHeight="1">
      <c r="A2" s="403" t="str">
        <f>을지대학병원장례식장!A2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5" ht="19.5" customHeight="1">
      <c r="A3" s="6" t="s">
        <v>257</v>
      </c>
      <c r="B3" s="7"/>
      <c r="C3" s="7"/>
      <c r="D3" s="7"/>
      <c r="E3" s="7"/>
    </row>
    <row r="4" spans="1:9" ht="19.5" customHeight="1">
      <c r="A4" s="8" t="s">
        <v>305</v>
      </c>
      <c r="B4" s="7"/>
      <c r="C4" s="7"/>
      <c r="D4" s="7"/>
      <c r="E4" s="7"/>
      <c r="I4" s="120" t="s">
        <v>300</v>
      </c>
    </row>
    <row r="5" spans="1:9" ht="19.5" customHeight="1">
      <c r="A5" s="9" t="s">
        <v>121</v>
      </c>
      <c r="B5" s="10" t="s">
        <v>122</v>
      </c>
      <c r="C5" s="404" t="s">
        <v>153</v>
      </c>
      <c r="D5" s="404" t="s">
        <v>154</v>
      </c>
      <c r="E5" s="404" t="s">
        <v>0</v>
      </c>
      <c r="F5" s="413" t="s">
        <v>1</v>
      </c>
      <c r="G5" s="413"/>
      <c r="H5" s="413"/>
      <c r="I5" s="414"/>
    </row>
    <row r="6" spans="1:9" ht="19.5" customHeight="1">
      <c r="A6" s="11" t="s">
        <v>2</v>
      </c>
      <c r="B6" s="12" t="s">
        <v>3</v>
      </c>
      <c r="C6" s="405"/>
      <c r="D6" s="405"/>
      <c r="E6" s="405"/>
      <c r="F6" s="415"/>
      <c r="G6" s="415"/>
      <c r="H6" s="415"/>
      <c r="I6" s="416"/>
    </row>
    <row r="7" spans="1:9" ht="19.5" customHeight="1">
      <c r="A7" s="13" t="s">
        <v>148</v>
      </c>
      <c r="B7" s="18"/>
      <c r="C7" s="1">
        <f>SUM(C10)+C8</f>
        <v>0</v>
      </c>
      <c r="D7" s="1">
        <v>0</v>
      </c>
      <c r="E7" s="1">
        <f aca="true" t="shared" si="0" ref="E7:E54">C7-D7</f>
        <v>0</v>
      </c>
      <c r="F7" s="19"/>
      <c r="G7" s="20"/>
      <c r="H7" s="20"/>
      <c r="I7" s="21"/>
    </row>
    <row r="8" spans="1:9" ht="19.5" customHeight="1">
      <c r="A8" s="22" t="s">
        <v>149</v>
      </c>
      <c r="B8" s="18"/>
      <c r="C8" s="2">
        <f>SUM(C9)</f>
        <v>0</v>
      </c>
      <c r="D8" s="2">
        <v>0</v>
      </c>
      <c r="E8" s="2">
        <f t="shared" si="0"/>
        <v>0</v>
      </c>
      <c r="F8" s="19"/>
      <c r="G8" s="20"/>
      <c r="H8" s="20"/>
      <c r="I8" s="21"/>
    </row>
    <row r="9" spans="1:9" ht="19.5" customHeight="1">
      <c r="A9" s="13"/>
      <c r="B9" s="23" t="s">
        <v>170</v>
      </c>
      <c r="C9" s="2">
        <v>0</v>
      </c>
      <c r="D9" s="2">
        <v>0</v>
      </c>
      <c r="E9" s="2">
        <f t="shared" si="0"/>
        <v>0</v>
      </c>
      <c r="F9" s="19"/>
      <c r="G9" s="20"/>
      <c r="H9" s="20"/>
      <c r="I9" s="21"/>
    </row>
    <row r="10" spans="1:9" ht="19.5" customHeight="1">
      <c r="A10" s="24" t="s">
        <v>123</v>
      </c>
      <c r="B10" s="25"/>
      <c r="C10" s="3">
        <f>SUM(C11:C12)</f>
        <v>0</v>
      </c>
      <c r="D10" s="3">
        <v>0</v>
      </c>
      <c r="E10" s="3">
        <f t="shared" si="0"/>
        <v>0</v>
      </c>
      <c r="F10" s="19"/>
      <c r="G10" s="20"/>
      <c r="H10" s="20"/>
      <c r="I10" s="21"/>
    </row>
    <row r="11" spans="1:9" ht="19.5" customHeight="1">
      <c r="A11" s="26"/>
      <c r="B11" s="17" t="s">
        <v>124</v>
      </c>
      <c r="C11" s="3">
        <v>0</v>
      </c>
      <c r="D11" s="3">
        <v>0</v>
      </c>
      <c r="E11" s="3">
        <f t="shared" si="0"/>
        <v>0</v>
      </c>
      <c r="F11" s="19"/>
      <c r="G11" s="20"/>
      <c r="H11" s="20"/>
      <c r="I11" s="21"/>
    </row>
    <row r="12" spans="1:9" ht="19.5" customHeight="1">
      <c r="A12" s="27"/>
      <c r="B12" s="17" t="s">
        <v>125</v>
      </c>
      <c r="C12" s="3">
        <v>0</v>
      </c>
      <c r="D12" s="3">
        <v>0</v>
      </c>
      <c r="E12" s="3">
        <f t="shared" si="0"/>
        <v>0</v>
      </c>
      <c r="F12" s="19" t="s">
        <v>41</v>
      </c>
      <c r="G12" s="20"/>
      <c r="H12" s="20"/>
      <c r="I12" s="21" t="s">
        <v>41</v>
      </c>
    </row>
    <row r="13" spans="1:9" ht="18.75" customHeight="1">
      <c r="A13" s="28" t="s">
        <v>4</v>
      </c>
      <c r="B13" s="29"/>
      <c r="C13" s="30">
        <f>C14+C16+C18</f>
        <v>873150000</v>
      </c>
      <c r="D13" s="30">
        <f>D14+D16+D18</f>
        <v>873150000</v>
      </c>
      <c r="E13" s="30">
        <f t="shared" si="0"/>
        <v>0</v>
      </c>
      <c r="F13" s="31"/>
      <c r="G13" s="32"/>
      <c r="H13" s="32"/>
      <c r="I13" s="33"/>
    </row>
    <row r="14" spans="1:9" ht="18.75" customHeight="1">
      <c r="A14" s="34" t="s">
        <v>5</v>
      </c>
      <c r="B14" s="35"/>
      <c r="C14" s="3">
        <f>SUM(C15)</f>
        <v>150000</v>
      </c>
      <c r="D14" s="3">
        <f>SUM(D15)</f>
        <v>150000</v>
      </c>
      <c r="E14" s="3">
        <f t="shared" si="0"/>
        <v>0</v>
      </c>
      <c r="F14" s="31"/>
      <c r="G14" s="32"/>
      <c r="H14" s="32"/>
      <c r="I14" s="33"/>
    </row>
    <row r="15" spans="1:9" ht="18.75" customHeight="1">
      <c r="A15" s="34"/>
      <c r="B15" s="35" t="s">
        <v>6</v>
      </c>
      <c r="C15" s="3">
        <v>150000</v>
      </c>
      <c r="D15" s="3">
        <v>150000</v>
      </c>
      <c r="E15" s="3">
        <f t="shared" si="0"/>
        <v>0</v>
      </c>
      <c r="F15" s="31"/>
      <c r="G15" s="32"/>
      <c r="H15" s="32"/>
      <c r="I15" s="33"/>
    </row>
    <row r="16" spans="1:9" ht="18.75" customHeight="1">
      <c r="A16" s="34" t="s">
        <v>152</v>
      </c>
      <c r="B16" s="35"/>
      <c r="C16" s="3">
        <f>SUM(C17)</f>
        <v>16000000</v>
      </c>
      <c r="D16" s="3">
        <f>SUM(D17)</f>
        <v>16000000</v>
      </c>
      <c r="E16" s="3">
        <f t="shared" si="0"/>
        <v>0</v>
      </c>
      <c r="F16" s="31"/>
      <c r="G16" s="32"/>
      <c r="H16" s="32"/>
      <c r="I16" s="33"/>
    </row>
    <row r="17" spans="2:9" ht="18.75" customHeight="1">
      <c r="B17" s="43" t="s">
        <v>8</v>
      </c>
      <c r="C17" s="2">
        <v>16000000</v>
      </c>
      <c r="D17" s="2">
        <v>16000000</v>
      </c>
      <c r="E17" s="2">
        <f t="shared" si="0"/>
        <v>0</v>
      </c>
      <c r="F17" s="44" t="s">
        <v>425</v>
      </c>
      <c r="G17" s="45"/>
      <c r="H17" s="45" t="s">
        <v>7</v>
      </c>
      <c r="I17" s="46"/>
    </row>
    <row r="18" spans="1:9" ht="18.75" customHeight="1">
      <c r="A18" s="34" t="s">
        <v>9</v>
      </c>
      <c r="B18" s="35"/>
      <c r="C18" s="3">
        <f>SUM(C19:C24)</f>
        <v>857000000</v>
      </c>
      <c r="D18" s="3">
        <f>SUM(D19:D24)</f>
        <v>857000000</v>
      </c>
      <c r="E18" s="3">
        <f t="shared" si="0"/>
        <v>0</v>
      </c>
      <c r="F18" s="31"/>
      <c r="G18" s="32"/>
      <c r="H18" s="32"/>
      <c r="I18" s="33"/>
    </row>
    <row r="19" spans="1:9" ht="18.75" customHeight="1">
      <c r="A19" s="36"/>
      <c r="B19" s="35" t="s">
        <v>10</v>
      </c>
      <c r="C19" s="3">
        <v>5000000</v>
      </c>
      <c r="D19" s="3">
        <v>5000000</v>
      </c>
      <c r="E19" s="3">
        <f t="shared" si="0"/>
        <v>0</v>
      </c>
      <c r="F19" s="31" t="s">
        <v>427</v>
      </c>
      <c r="G19" s="32"/>
      <c r="H19" s="32" t="s">
        <v>151</v>
      </c>
      <c r="I19" s="33" t="s">
        <v>151</v>
      </c>
    </row>
    <row r="20" spans="1:9" ht="18.75" customHeight="1">
      <c r="A20" s="48"/>
      <c r="B20" s="35" t="s">
        <v>157</v>
      </c>
      <c r="C20" s="3">
        <v>12000000</v>
      </c>
      <c r="D20" s="3">
        <v>12000000</v>
      </c>
      <c r="E20" s="3">
        <f t="shared" si="0"/>
        <v>0</v>
      </c>
      <c r="F20" s="31" t="s">
        <v>244</v>
      </c>
      <c r="G20" s="32"/>
      <c r="H20" s="32"/>
      <c r="I20" s="33"/>
    </row>
    <row r="21" spans="1:9" ht="18.75" customHeight="1">
      <c r="A21" s="48"/>
      <c r="B21" s="35" t="s">
        <v>126</v>
      </c>
      <c r="C21" s="3"/>
      <c r="D21" s="3">
        <v>0</v>
      </c>
      <c r="E21" s="3">
        <f t="shared" si="0"/>
        <v>0</v>
      </c>
      <c r="F21" s="31"/>
      <c r="G21" s="32"/>
      <c r="H21" s="32"/>
      <c r="I21" s="33"/>
    </row>
    <row r="22" spans="1:9" ht="19.5" customHeight="1">
      <c r="A22" s="89"/>
      <c r="B22" s="35" t="s">
        <v>158</v>
      </c>
      <c r="C22" s="91"/>
      <c r="D22" s="91">
        <v>0</v>
      </c>
      <c r="E22" s="1">
        <f t="shared" si="0"/>
        <v>0</v>
      </c>
      <c r="F22" s="70"/>
      <c r="G22" s="71"/>
      <c r="H22" s="71"/>
      <c r="I22" s="72"/>
    </row>
    <row r="23" spans="1:9" ht="19.5" customHeight="1">
      <c r="A23" s="90"/>
      <c r="B23" s="35" t="s">
        <v>159</v>
      </c>
      <c r="C23" s="73">
        <v>720000000</v>
      </c>
      <c r="D23" s="73">
        <v>720000000</v>
      </c>
      <c r="E23" s="3">
        <f t="shared" si="0"/>
        <v>0</v>
      </c>
      <c r="F23" s="74"/>
      <c r="G23" s="75"/>
      <c r="H23" s="75"/>
      <c r="I23" s="76"/>
    </row>
    <row r="24" spans="1:9" ht="19.5" customHeight="1">
      <c r="A24" s="102"/>
      <c r="B24" s="38" t="s">
        <v>160</v>
      </c>
      <c r="C24" s="103">
        <v>120000000</v>
      </c>
      <c r="D24" s="103">
        <v>120000000</v>
      </c>
      <c r="E24" s="39">
        <f t="shared" si="0"/>
        <v>0</v>
      </c>
      <c r="F24" s="104" t="s">
        <v>296</v>
      </c>
      <c r="G24" s="105"/>
      <c r="H24" s="105"/>
      <c r="I24" s="106"/>
    </row>
    <row r="25" spans="1:9" ht="18.75" customHeight="1">
      <c r="A25" s="49" t="s">
        <v>11</v>
      </c>
      <c r="B25" s="43"/>
      <c r="C25" s="1">
        <f>SUM(C26+C29)</f>
        <v>0</v>
      </c>
      <c r="D25" s="1">
        <f>SUM(D26+D29)</f>
        <v>0</v>
      </c>
      <c r="E25" s="1">
        <f t="shared" si="0"/>
        <v>0</v>
      </c>
      <c r="F25" s="44"/>
      <c r="G25" s="45"/>
      <c r="H25" s="45"/>
      <c r="I25" s="46"/>
    </row>
    <row r="26" spans="1:9" ht="18.75" customHeight="1">
      <c r="A26" s="34" t="s">
        <v>12</v>
      </c>
      <c r="B26" s="35"/>
      <c r="C26" s="3">
        <f>SUM(C27:C28)</f>
        <v>0</v>
      </c>
      <c r="D26" s="3">
        <v>0</v>
      </c>
      <c r="E26" s="3">
        <f t="shared" si="0"/>
        <v>0</v>
      </c>
      <c r="F26" s="31"/>
      <c r="G26" s="32"/>
      <c r="H26" s="32"/>
      <c r="I26" s="33"/>
    </row>
    <row r="27" spans="1:9" ht="18.75" customHeight="1">
      <c r="A27" s="36"/>
      <c r="B27" s="35" t="s">
        <v>13</v>
      </c>
      <c r="C27" s="3">
        <v>0</v>
      </c>
      <c r="D27" s="3">
        <v>0</v>
      </c>
      <c r="E27" s="3">
        <f t="shared" si="0"/>
        <v>0</v>
      </c>
      <c r="F27" s="31"/>
      <c r="G27" s="32"/>
      <c r="H27" s="32"/>
      <c r="I27" s="33"/>
    </row>
    <row r="28" spans="1:9" ht="18.75" customHeight="1">
      <c r="A28" s="47"/>
      <c r="B28" s="43" t="s">
        <v>14</v>
      </c>
      <c r="C28" s="2">
        <v>0</v>
      </c>
      <c r="D28" s="2">
        <v>0</v>
      </c>
      <c r="E28" s="2">
        <f t="shared" si="0"/>
        <v>0</v>
      </c>
      <c r="F28" s="44" t="s">
        <v>7</v>
      </c>
      <c r="G28" s="45"/>
      <c r="H28" s="45"/>
      <c r="I28" s="46"/>
    </row>
    <row r="29" spans="1:9" ht="19.5" customHeight="1">
      <c r="A29" s="34" t="s">
        <v>15</v>
      </c>
      <c r="B29" s="35"/>
      <c r="C29" s="3">
        <f>SUM(C30:C32)</f>
        <v>0</v>
      </c>
      <c r="D29" s="3">
        <v>0</v>
      </c>
      <c r="E29" s="3">
        <f t="shared" si="0"/>
        <v>0</v>
      </c>
      <c r="F29" s="31"/>
      <c r="G29" s="32"/>
      <c r="H29" s="32"/>
      <c r="I29" s="33"/>
    </row>
    <row r="30" spans="1:9" ht="19.5" customHeight="1">
      <c r="A30" s="36"/>
      <c r="B30" s="35" t="s">
        <v>16</v>
      </c>
      <c r="C30" s="3">
        <v>0</v>
      </c>
      <c r="D30" s="3">
        <v>0</v>
      </c>
      <c r="E30" s="3">
        <f t="shared" si="0"/>
        <v>0</v>
      </c>
      <c r="F30" s="31"/>
      <c r="G30" s="32"/>
      <c r="H30" s="32"/>
      <c r="I30" s="33"/>
    </row>
    <row r="31" spans="1:9" ht="19.5" customHeight="1">
      <c r="A31" s="48"/>
      <c r="B31" s="35" t="s">
        <v>17</v>
      </c>
      <c r="C31" s="3">
        <v>0</v>
      </c>
      <c r="D31" s="3">
        <v>0</v>
      </c>
      <c r="E31" s="3">
        <f t="shared" si="0"/>
        <v>0</v>
      </c>
      <c r="F31" s="31"/>
      <c r="G31" s="32"/>
      <c r="H31" s="32"/>
      <c r="I31" s="33"/>
    </row>
    <row r="32" spans="1:9" ht="19.5" customHeight="1">
      <c r="A32" s="47"/>
      <c r="B32" s="35" t="s">
        <v>18</v>
      </c>
      <c r="C32" s="3">
        <v>0</v>
      </c>
      <c r="D32" s="3">
        <v>0</v>
      </c>
      <c r="E32" s="3">
        <f t="shared" si="0"/>
        <v>0</v>
      </c>
      <c r="F32" s="50"/>
      <c r="G32" s="32"/>
      <c r="H32" s="32"/>
      <c r="I32" s="51"/>
    </row>
    <row r="33" spans="1:9" ht="19.5" customHeight="1">
      <c r="A33" s="28" t="s">
        <v>19</v>
      </c>
      <c r="B33" s="29"/>
      <c r="C33" s="30">
        <f>SUM(C34)</f>
        <v>0</v>
      </c>
      <c r="D33" s="30">
        <f>SUM(D34)</f>
        <v>0</v>
      </c>
      <c r="E33" s="30">
        <f t="shared" si="0"/>
        <v>0</v>
      </c>
      <c r="F33" s="31"/>
      <c r="G33" s="32"/>
      <c r="H33" s="32"/>
      <c r="I33" s="33"/>
    </row>
    <row r="34" spans="1:9" ht="19.5" customHeight="1">
      <c r="A34" s="34" t="s">
        <v>20</v>
      </c>
      <c r="B34" s="35"/>
      <c r="C34" s="3">
        <f>SUM(C35:C39)</f>
        <v>0</v>
      </c>
      <c r="D34" s="3">
        <v>0</v>
      </c>
      <c r="E34" s="3">
        <f t="shared" si="0"/>
        <v>0</v>
      </c>
      <c r="F34" s="31"/>
      <c r="G34" s="32"/>
      <c r="H34" s="32"/>
      <c r="I34" s="33"/>
    </row>
    <row r="35" spans="1:9" ht="19.5" customHeight="1">
      <c r="A35" s="36"/>
      <c r="B35" s="35" t="s">
        <v>21</v>
      </c>
      <c r="C35" s="3">
        <v>0</v>
      </c>
      <c r="D35" s="3">
        <v>0</v>
      </c>
      <c r="E35" s="3">
        <f t="shared" si="0"/>
        <v>0</v>
      </c>
      <c r="F35" s="31"/>
      <c r="G35" s="32"/>
      <c r="H35" s="32"/>
      <c r="I35" s="33"/>
    </row>
    <row r="36" spans="1:9" ht="19.5" customHeight="1">
      <c r="A36" s="48"/>
      <c r="B36" s="35" t="s">
        <v>22</v>
      </c>
      <c r="C36" s="3">
        <v>0</v>
      </c>
      <c r="D36" s="3">
        <v>0</v>
      </c>
      <c r="E36" s="3">
        <f t="shared" si="0"/>
        <v>0</v>
      </c>
      <c r="F36" s="31"/>
      <c r="G36" s="32"/>
      <c r="H36" s="32"/>
      <c r="I36" s="33"/>
    </row>
    <row r="37" spans="1:9" ht="19.5" customHeight="1">
      <c r="A37" s="48"/>
      <c r="B37" s="35" t="s">
        <v>23</v>
      </c>
      <c r="C37" s="3">
        <v>0</v>
      </c>
      <c r="D37" s="3">
        <v>0</v>
      </c>
      <c r="E37" s="3">
        <f t="shared" si="0"/>
        <v>0</v>
      </c>
      <c r="F37" s="31"/>
      <c r="G37" s="32"/>
      <c r="H37" s="32"/>
      <c r="I37" s="33"/>
    </row>
    <row r="38" spans="1:9" ht="19.5" customHeight="1">
      <c r="A38" s="48"/>
      <c r="B38" s="43" t="s">
        <v>24</v>
      </c>
      <c r="C38" s="2">
        <v>0</v>
      </c>
      <c r="D38" s="2">
        <v>0</v>
      </c>
      <c r="E38" s="2">
        <f t="shared" si="0"/>
        <v>0</v>
      </c>
      <c r="F38" s="44"/>
      <c r="G38" s="45"/>
      <c r="H38" s="45"/>
      <c r="I38" s="46"/>
    </row>
    <row r="39" spans="1:9" ht="19.5" customHeight="1">
      <c r="A39" s="47"/>
      <c r="B39" s="35" t="s">
        <v>25</v>
      </c>
      <c r="C39" s="3">
        <v>0</v>
      </c>
      <c r="D39" s="3">
        <v>0</v>
      </c>
      <c r="E39" s="3">
        <f t="shared" si="0"/>
        <v>0</v>
      </c>
      <c r="F39" s="31"/>
      <c r="G39" s="32"/>
      <c r="H39" s="32"/>
      <c r="I39" s="33"/>
    </row>
    <row r="40" spans="1:9" ht="19.5" customHeight="1">
      <c r="A40" s="49" t="s">
        <v>26</v>
      </c>
      <c r="B40" s="43"/>
      <c r="C40" s="1">
        <f>SUM(C41)</f>
        <v>0</v>
      </c>
      <c r="D40" s="1">
        <f>SUM(D41)</f>
        <v>0</v>
      </c>
      <c r="E40" s="1">
        <f t="shared" si="0"/>
        <v>0</v>
      </c>
      <c r="F40" s="44"/>
      <c r="G40" s="45"/>
      <c r="H40" s="45"/>
      <c r="I40" s="46"/>
    </row>
    <row r="41" spans="1:9" ht="19.5" customHeight="1">
      <c r="A41" s="34" t="s">
        <v>27</v>
      </c>
      <c r="B41" s="35"/>
      <c r="C41" s="3">
        <f>SUM(C42)</f>
        <v>0</v>
      </c>
      <c r="D41" s="3">
        <v>0</v>
      </c>
      <c r="E41" s="3">
        <f t="shared" si="0"/>
        <v>0</v>
      </c>
      <c r="F41" s="31"/>
      <c r="G41" s="32"/>
      <c r="H41" s="32"/>
      <c r="I41" s="33"/>
    </row>
    <row r="42" spans="1:9" ht="19.5" customHeight="1">
      <c r="A42" s="36"/>
      <c r="B42" s="35" t="s">
        <v>28</v>
      </c>
      <c r="C42" s="3">
        <v>0</v>
      </c>
      <c r="D42" s="3">
        <v>0</v>
      </c>
      <c r="E42" s="3">
        <f t="shared" si="0"/>
        <v>0</v>
      </c>
      <c r="F42" s="31"/>
      <c r="G42" s="32"/>
      <c r="H42" s="32"/>
      <c r="I42" s="33"/>
    </row>
    <row r="43" spans="1:9" ht="21" customHeight="1">
      <c r="A43" s="28" t="s">
        <v>29</v>
      </c>
      <c r="B43" s="29"/>
      <c r="C43" s="30">
        <f>SUM(C44+C47)</f>
        <v>0</v>
      </c>
      <c r="D43" s="30">
        <f>SUM(D44+D47)</f>
        <v>0</v>
      </c>
      <c r="E43" s="30">
        <f t="shared" si="0"/>
        <v>0</v>
      </c>
      <c r="F43" s="31"/>
      <c r="G43" s="32"/>
      <c r="H43" s="32"/>
      <c r="I43" s="33"/>
    </row>
    <row r="44" spans="1:9" ht="21" customHeight="1">
      <c r="A44" s="67" t="s">
        <v>30</v>
      </c>
      <c r="B44" s="38"/>
      <c r="C44" s="39">
        <f>SUM(C45:C46)</f>
        <v>0</v>
      </c>
      <c r="D44" s="39">
        <v>0</v>
      </c>
      <c r="E44" s="39">
        <f t="shared" si="0"/>
        <v>0</v>
      </c>
      <c r="F44" s="40"/>
      <c r="G44" s="41"/>
      <c r="H44" s="41"/>
      <c r="I44" s="42"/>
    </row>
    <row r="45" spans="1:9" ht="21" customHeight="1">
      <c r="A45" s="48"/>
      <c r="B45" s="43" t="s">
        <v>31</v>
      </c>
      <c r="C45" s="2">
        <v>0</v>
      </c>
      <c r="D45" s="2">
        <v>0</v>
      </c>
      <c r="E45" s="2">
        <f t="shared" si="0"/>
        <v>0</v>
      </c>
      <c r="F45" s="44"/>
      <c r="G45" s="45"/>
      <c r="H45" s="45"/>
      <c r="I45" s="46"/>
    </row>
    <row r="46" spans="1:9" ht="21" customHeight="1">
      <c r="A46" s="47"/>
      <c r="B46" s="35" t="s">
        <v>32</v>
      </c>
      <c r="C46" s="3">
        <v>0</v>
      </c>
      <c r="D46" s="3">
        <v>0</v>
      </c>
      <c r="E46" s="3">
        <f t="shared" si="0"/>
        <v>0</v>
      </c>
      <c r="F46" s="31" t="s">
        <v>7</v>
      </c>
      <c r="G46" s="32"/>
      <c r="H46" s="32"/>
      <c r="I46" s="33"/>
    </row>
    <row r="47" spans="1:9" ht="21" customHeight="1">
      <c r="A47" s="34" t="s">
        <v>33</v>
      </c>
      <c r="B47" s="35"/>
      <c r="C47" s="30">
        <f>SUM(C48:C49)</f>
        <v>0</v>
      </c>
      <c r="D47" s="30">
        <f>SUM(D48:D49)</f>
        <v>0</v>
      </c>
      <c r="E47" s="30">
        <f t="shared" si="0"/>
        <v>0</v>
      </c>
      <c r="F47" s="31"/>
      <c r="G47" s="32"/>
      <c r="H47" s="32"/>
      <c r="I47" s="33"/>
    </row>
    <row r="48" spans="1:9" ht="21" customHeight="1">
      <c r="A48" s="36"/>
      <c r="B48" s="35" t="s">
        <v>34</v>
      </c>
      <c r="C48" s="3">
        <v>0</v>
      </c>
      <c r="D48" s="3">
        <v>0</v>
      </c>
      <c r="E48" s="3">
        <f t="shared" si="0"/>
        <v>0</v>
      </c>
      <c r="F48" s="31"/>
      <c r="G48" s="32"/>
      <c r="H48" s="32"/>
      <c r="I48" s="33" t="s">
        <v>151</v>
      </c>
    </row>
    <row r="49" spans="1:9" ht="21" customHeight="1">
      <c r="A49" s="37"/>
      <c r="B49" s="38" t="s">
        <v>35</v>
      </c>
      <c r="C49" s="39">
        <v>0</v>
      </c>
      <c r="D49" s="39">
        <v>0</v>
      </c>
      <c r="E49" s="39">
        <f t="shared" si="0"/>
        <v>0</v>
      </c>
      <c r="F49" s="40" t="s">
        <v>7</v>
      </c>
      <c r="G49" s="41"/>
      <c r="H49" s="41"/>
      <c r="I49" s="42"/>
    </row>
    <row r="50" spans="1:9" ht="21" customHeight="1">
      <c r="A50" s="49" t="s">
        <v>36</v>
      </c>
      <c r="B50" s="59"/>
      <c r="C50" s="1">
        <f>SUM(C51)</f>
        <v>1000000000</v>
      </c>
      <c r="D50" s="1">
        <f>SUM(D51)</f>
        <v>1500000000</v>
      </c>
      <c r="E50" s="1">
        <f t="shared" si="0"/>
        <v>-500000000</v>
      </c>
      <c r="F50" s="44"/>
      <c r="G50" s="45"/>
      <c r="H50" s="45"/>
      <c r="I50" s="46"/>
    </row>
    <row r="51" spans="1:9" ht="21" customHeight="1">
      <c r="A51" s="34" t="s">
        <v>145</v>
      </c>
      <c r="B51" s="35"/>
      <c r="C51" s="3">
        <f>SUM(C52)</f>
        <v>1000000000</v>
      </c>
      <c r="D51" s="3">
        <f>SUM(D52)</f>
        <v>1500000000</v>
      </c>
      <c r="E51" s="3">
        <f t="shared" si="0"/>
        <v>-500000000</v>
      </c>
      <c r="F51" s="31"/>
      <c r="G51" s="32"/>
      <c r="H51" s="32"/>
      <c r="I51" s="33"/>
    </row>
    <row r="52" spans="1:9" ht="21" customHeight="1">
      <c r="A52" s="36"/>
      <c r="B52" s="60" t="s">
        <v>146</v>
      </c>
      <c r="C52" s="61">
        <v>1000000000</v>
      </c>
      <c r="D52" s="61">
        <v>1500000000</v>
      </c>
      <c r="E52" s="61">
        <f t="shared" si="0"/>
        <v>-500000000</v>
      </c>
      <c r="F52" s="62" t="s">
        <v>248</v>
      </c>
      <c r="G52" s="63"/>
      <c r="H52" s="63"/>
      <c r="I52" s="64"/>
    </row>
    <row r="53" spans="1:9" ht="21" customHeight="1">
      <c r="A53" s="83" t="s">
        <v>37</v>
      </c>
      <c r="B53" s="93"/>
      <c r="C53" s="99">
        <v>236317600</v>
      </c>
      <c r="D53" s="85">
        <v>-993411399</v>
      </c>
      <c r="E53" s="94">
        <f t="shared" si="0"/>
        <v>1229728999</v>
      </c>
      <c r="F53" s="86" t="s">
        <v>155</v>
      </c>
      <c r="G53" s="98">
        <f>C53</f>
        <v>236317600</v>
      </c>
      <c r="H53" s="87"/>
      <c r="I53" s="88"/>
    </row>
    <row r="54" spans="1:9" ht="21" customHeight="1">
      <c r="A54" s="52" t="s">
        <v>38</v>
      </c>
      <c r="B54" s="53"/>
      <c r="C54" s="54">
        <f>C7+C13+C25+C33+C40+C43+C50+C53</f>
        <v>2109467600</v>
      </c>
      <c r="D54" s="54">
        <f>D7+D13+D25+D33+D40+D43+D50+D53</f>
        <v>1379738601</v>
      </c>
      <c r="E54" s="54">
        <f t="shared" si="0"/>
        <v>729728999</v>
      </c>
      <c r="F54" s="40"/>
      <c r="G54" s="41"/>
      <c r="H54" s="41"/>
      <c r="I54" s="42"/>
    </row>
    <row r="55" spans="1:9" ht="19.5" customHeight="1">
      <c r="A55" s="55"/>
      <c r="B55" s="55"/>
      <c r="C55" s="56"/>
      <c r="D55" s="56"/>
      <c r="E55" s="56"/>
      <c r="F55" s="56"/>
      <c r="G55" s="56"/>
      <c r="H55" s="56"/>
      <c r="I55" s="56"/>
    </row>
    <row r="56" spans="1:5" ht="19.5" customHeight="1">
      <c r="A56" s="6" t="str">
        <f>A3</f>
        <v>◎ 을지학원수익사업(강남을지병원)</v>
      </c>
      <c r="B56" s="7"/>
      <c r="C56" s="7"/>
      <c r="D56" s="7"/>
      <c r="E56" s="7"/>
    </row>
    <row r="57" spans="1:9" ht="19.5" customHeight="1">
      <c r="A57" s="57" t="s">
        <v>117</v>
      </c>
      <c r="B57" s="57"/>
      <c r="C57" s="58"/>
      <c r="D57" s="58"/>
      <c r="E57" s="58"/>
      <c r="F57" s="58"/>
      <c r="G57" s="58"/>
      <c r="H57" s="58"/>
      <c r="I57" s="120" t="s">
        <v>294</v>
      </c>
    </row>
    <row r="58" spans="1:15" ht="19.5" customHeight="1">
      <c r="A58" s="9" t="s">
        <v>121</v>
      </c>
      <c r="B58" s="10" t="s">
        <v>122</v>
      </c>
      <c r="C58" s="404" t="str">
        <f>C5</f>
        <v>추경예산</v>
      </c>
      <c r="D58" s="406" t="str">
        <f>D5</f>
        <v>본 예산</v>
      </c>
      <c r="E58" s="404" t="s">
        <v>0</v>
      </c>
      <c r="F58" s="408" t="s">
        <v>1</v>
      </c>
      <c r="G58" s="408"/>
      <c r="H58" s="408"/>
      <c r="I58" s="409"/>
      <c r="K58" s="69">
        <v>24271900</v>
      </c>
      <c r="L58" s="69">
        <v>5521430</v>
      </c>
      <c r="M58" s="69">
        <f aca="true" t="shared" si="1" ref="M58:M67">N58-K58-L58</f>
        <v>44748880</v>
      </c>
      <c r="N58" s="69">
        <v>74542210</v>
      </c>
      <c r="O58" s="5">
        <v>3</v>
      </c>
    </row>
    <row r="59" spans="1:15" ht="19.5" customHeight="1">
      <c r="A59" s="11" t="s">
        <v>2</v>
      </c>
      <c r="B59" s="12" t="s">
        <v>3</v>
      </c>
      <c r="C59" s="405"/>
      <c r="D59" s="407"/>
      <c r="E59" s="405"/>
      <c r="F59" s="410"/>
      <c r="G59" s="410"/>
      <c r="H59" s="410"/>
      <c r="I59" s="411"/>
      <c r="K59" s="69">
        <v>23176900</v>
      </c>
      <c r="L59" s="69">
        <v>5303480</v>
      </c>
      <c r="M59" s="69">
        <f t="shared" si="1"/>
        <v>43503440</v>
      </c>
      <c r="N59" s="69">
        <v>71983820</v>
      </c>
      <c r="O59" s="5">
        <v>4</v>
      </c>
    </row>
    <row r="60" spans="1:15" ht="18.75" customHeight="1">
      <c r="A60" s="49" t="s">
        <v>161</v>
      </c>
      <c r="B60" s="59"/>
      <c r="C60" s="1">
        <f>SUM(C61)</f>
        <v>1880000000</v>
      </c>
      <c r="D60" s="1">
        <f>SUM(D61)</f>
        <v>1660000000</v>
      </c>
      <c r="E60" s="1">
        <f aca="true" t="shared" si="2" ref="E60:E124">C60-D60</f>
        <v>220000000</v>
      </c>
      <c r="F60" s="44"/>
      <c r="G60" s="45"/>
      <c r="H60" s="45"/>
      <c r="I60" s="46"/>
      <c r="K60" s="69">
        <v>23176900</v>
      </c>
      <c r="L60" s="69">
        <v>5450250</v>
      </c>
      <c r="M60" s="69">
        <f t="shared" si="1"/>
        <v>39205000</v>
      </c>
      <c r="N60" s="69">
        <v>67832150</v>
      </c>
      <c r="O60" s="5">
        <v>5</v>
      </c>
    </row>
    <row r="61" spans="1:15" ht="18.75" customHeight="1">
      <c r="A61" s="34" t="s">
        <v>162</v>
      </c>
      <c r="B61" s="35"/>
      <c r="C61" s="3">
        <f>SUM(C62:C68)</f>
        <v>1880000000</v>
      </c>
      <c r="D61" s="3">
        <f>SUM(D62:D68)</f>
        <v>1660000000</v>
      </c>
      <c r="E61" s="3">
        <f t="shared" si="2"/>
        <v>220000000</v>
      </c>
      <c r="F61" s="31"/>
      <c r="G61" s="32"/>
      <c r="H61" s="32"/>
      <c r="I61" s="33"/>
      <c r="K61" s="69">
        <v>23951250</v>
      </c>
      <c r="L61" s="69">
        <v>5582780</v>
      </c>
      <c r="M61" s="69">
        <f t="shared" si="1"/>
        <v>42191060</v>
      </c>
      <c r="N61" s="69">
        <v>71725090</v>
      </c>
      <c r="O61" s="5">
        <v>6</v>
      </c>
    </row>
    <row r="62" spans="1:15" ht="18.75" customHeight="1">
      <c r="A62" s="36"/>
      <c r="B62" s="60" t="s">
        <v>39</v>
      </c>
      <c r="C62" s="61">
        <v>380000000</v>
      </c>
      <c r="D62" s="61">
        <v>380000000</v>
      </c>
      <c r="E62" s="3">
        <f t="shared" si="2"/>
        <v>0</v>
      </c>
      <c r="F62" s="62"/>
      <c r="G62" s="63"/>
      <c r="H62" s="63"/>
      <c r="I62" s="64"/>
      <c r="K62" s="69">
        <v>23348300</v>
      </c>
      <c r="L62" s="69">
        <v>5481620</v>
      </c>
      <c r="M62" s="69">
        <f t="shared" si="1"/>
        <v>38941020</v>
      </c>
      <c r="N62" s="69">
        <v>67770940</v>
      </c>
      <c r="O62" s="5">
        <v>7</v>
      </c>
    </row>
    <row r="63" spans="1:15" ht="18.75" customHeight="1">
      <c r="A63" s="48"/>
      <c r="B63" s="35" t="s">
        <v>40</v>
      </c>
      <c r="C63" s="61">
        <v>0</v>
      </c>
      <c r="D63" s="3">
        <v>0</v>
      </c>
      <c r="E63" s="3">
        <f t="shared" si="2"/>
        <v>0</v>
      </c>
      <c r="F63" s="62"/>
      <c r="G63" s="32" t="s">
        <v>7</v>
      </c>
      <c r="H63" s="32" t="s">
        <v>7</v>
      </c>
      <c r="I63" s="33"/>
      <c r="K63" s="69">
        <v>24032300</v>
      </c>
      <c r="L63" s="69">
        <v>5583850</v>
      </c>
      <c r="M63" s="69">
        <f t="shared" si="1"/>
        <v>44500390</v>
      </c>
      <c r="N63" s="69">
        <v>74116540</v>
      </c>
      <c r="O63" s="5">
        <v>8</v>
      </c>
    </row>
    <row r="64" spans="1:15" ht="18.75" customHeight="1">
      <c r="A64" s="48"/>
      <c r="B64" s="60" t="s">
        <v>42</v>
      </c>
      <c r="C64" s="61">
        <v>1100000000</v>
      </c>
      <c r="D64" s="61">
        <v>1100000000</v>
      </c>
      <c r="E64" s="3">
        <f t="shared" si="2"/>
        <v>0</v>
      </c>
      <c r="F64" s="62"/>
      <c r="G64" s="63" t="s">
        <v>41</v>
      </c>
      <c r="H64" s="63" t="s">
        <v>41</v>
      </c>
      <c r="I64" s="64"/>
      <c r="K64" s="69">
        <v>23425300</v>
      </c>
      <c r="L64" s="69">
        <v>5482690</v>
      </c>
      <c r="M64" s="69">
        <f t="shared" si="1"/>
        <v>43413340</v>
      </c>
      <c r="N64" s="69">
        <v>72321330</v>
      </c>
      <c r="O64" s="5">
        <v>9</v>
      </c>
    </row>
    <row r="65" spans="1:15" ht="18.75" customHeight="1">
      <c r="A65" s="48"/>
      <c r="B65" s="35" t="s">
        <v>43</v>
      </c>
      <c r="C65" s="61">
        <v>120000000</v>
      </c>
      <c r="D65" s="3">
        <v>120000000</v>
      </c>
      <c r="E65" s="3">
        <f t="shared" si="2"/>
        <v>0</v>
      </c>
      <c r="F65" s="31"/>
      <c r="G65" s="32"/>
      <c r="H65" s="32" t="s">
        <v>41</v>
      </c>
      <c r="I65" s="33"/>
      <c r="K65" s="69">
        <v>23425300</v>
      </c>
      <c r="L65" s="69">
        <v>5482700</v>
      </c>
      <c r="M65" s="69">
        <f t="shared" si="1"/>
        <v>41985800</v>
      </c>
      <c r="N65" s="69">
        <v>70893800</v>
      </c>
      <c r="O65" s="5">
        <v>10</v>
      </c>
    </row>
    <row r="66" spans="1:15" ht="18.75" customHeight="1">
      <c r="A66" s="48"/>
      <c r="B66" s="35" t="s">
        <v>44</v>
      </c>
      <c r="C66" s="3"/>
      <c r="D66" s="3">
        <v>0</v>
      </c>
      <c r="E66" s="3">
        <f t="shared" si="2"/>
        <v>0</v>
      </c>
      <c r="F66" s="31"/>
      <c r="G66" s="32"/>
      <c r="H66" s="32"/>
      <c r="I66" s="33"/>
      <c r="K66" s="69">
        <v>21604300</v>
      </c>
      <c r="L66" s="69">
        <v>5298030</v>
      </c>
      <c r="M66" s="69">
        <f t="shared" si="1"/>
        <v>45679020</v>
      </c>
      <c r="N66" s="69">
        <v>72581350</v>
      </c>
      <c r="O66" s="5">
        <v>11</v>
      </c>
    </row>
    <row r="67" spans="1:15" ht="18.75" customHeight="1">
      <c r="A67" s="48"/>
      <c r="B67" s="35" t="s">
        <v>45</v>
      </c>
      <c r="C67" s="3"/>
      <c r="D67" s="3">
        <v>0</v>
      </c>
      <c r="E67" s="3">
        <f t="shared" si="2"/>
        <v>0</v>
      </c>
      <c r="F67" s="31"/>
      <c r="G67" s="32"/>
      <c r="H67" s="32"/>
      <c r="I67" s="33"/>
      <c r="K67" s="69">
        <v>20997300</v>
      </c>
      <c r="L67" s="69">
        <v>5196870</v>
      </c>
      <c r="M67" s="69">
        <f t="shared" si="1"/>
        <v>31628130</v>
      </c>
      <c r="N67" s="69">
        <v>57822300</v>
      </c>
      <c r="O67" s="5">
        <v>12</v>
      </c>
    </row>
    <row r="68" spans="1:14" ht="18.75" customHeight="1">
      <c r="A68" s="47"/>
      <c r="B68" s="35" t="s">
        <v>46</v>
      </c>
      <c r="C68" s="3">
        <v>280000000</v>
      </c>
      <c r="D68" s="3">
        <v>60000000</v>
      </c>
      <c r="E68" s="3">
        <f t="shared" si="2"/>
        <v>220000000</v>
      </c>
      <c r="F68" s="31"/>
      <c r="G68" s="32" t="s">
        <v>41</v>
      </c>
      <c r="H68" s="32"/>
      <c r="I68" s="33"/>
      <c r="K68" s="69">
        <f>SUM(K58:K67)</f>
        <v>231409750</v>
      </c>
      <c r="L68" s="69">
        <f>SUM(L58:L67)</f>
        <v>54383700</v>
      </c>
      <c r="M68" s="69">
        <f>SUM(M58:M67)</f>
        <v>415796080</v>
      </c>
      <c r="N68" s="69">
        <f>SUM(N58:N67)</f>
        <v>701589530</v>
      </c>
    </row>
    <row r="69" spans="1:9" ht="18.75" customHeight="1">
      <c r="A69" s="28" t="s">
        <v>47</v>
      </c>
      <c r="B69" s="29"/>
      <c r="C69" s="30">
        <f>SUM(C70+C77+C87+C94)</f>
        <v>1794700000</v>
      </c>
      <c r="D69" s="30">
        <f>SUM(D70+D77+D87+D94)</f>
        <v>1794700000</v>
      </c>
      <c r="E69" s="30">
        <f t="shared" si="2"/>
        <v>0</v>
      </c>
      <c r="F69" s="31"/>
      <c r="G69" s="32"/>
      <c r="H69" s="32"/>
      <c r="I69" s="33"/>
    </row>
    <row r="70" spans="1:9" ht="18.75" customHeight="1">
      <c r="A70" s="34" t="s">
        <v>48</v>
      </c>
      <c r="B70" s="35"/>
      <c r="C70" s="3">
        <f>SUM(C71:C76)</f>
        <v>312800000</v>
      </c>
      <c r="D70" s="3">
        <f>SUM(D71:D76)</f>
        <v>312800000</v>
      </c>
      <c r="E70" s="3">
        <f t="shared" si="2"/>
        <v>0</v>
      </c>
      <c r="F70" s="31"/>
      <c r="G70" s="32"/>
      <c r="H70" s="32"/>
      <c r="I70" s="33"/>
    </row>
    <row r="71" spans="1:9" ht="18.75" customHeight="1">
      <c r="A71" s="36"/>
      <c r="B71" s="35" t="s">
        <v>49</v>
      </c>
      <c r="C71" s="3">
        <v>3000000</v>
      </c>
      <c r="D71" s="3">
        <v>3000000</v>
      </c>
      <c r="E71" s="3">
        <f t="shared" si="2"/>
        <v>0</v>
      </c>
      <c r="F71" s="31" t="s">
        <v>325</v>
      </c>
      <c r="G71" s="32" t="s">
        <v>41</v>
      </c>
      <c r="H71" s="32" t="s">
        <v>41</v>
      </c>
      <c r="I71" s="33"/>
    </row>
    <row r="72" spans="1:9" ht="18.75" customHeight="1">
      <c r="A72" s="48"/>
      <c r="B72" s="35" t="s">
        <v>50</v>
      </c>
      <c r="C72" s="3">
        <v>260000000</v>
      </c>
      <c r="D72" s="3">
        <v>260000000</v>
      </c>
      <c r="E72" s="3">
        <f t="shared" si="2"/>
        <v>0</v>
      </c>
      <c r="F72" s="435" t="s">
        <v>438</v>
      </c>
      <c r="G72" s="436"/>
      <c r="H72" s="436"/>
      <c r="I72" s="437"/>
    </row>
    <row r="73" spans="1:9" ht="18.75" customHeight="1">
      <c r="A73" s="48"/>
      <c r="B73" s="35" t="s">
        <v>163</v>
      </c>
      <c r="C73" s="61">
        <v>0</v>
      </c>
      <c r="D73" s="61">
        <v>0</v>
      </c>
      <c r="E73" s="3">
        <f t="shared" si="2"/>
        <v>0</v>
      </c>
      <c r="F73" s="62"/>
      <c r="G73" s="32"/>
      <c r="H73" s="32"/>
      <c r="I73" s="33"/>
    </row>
    <row r="74" spans="1:9" ht="18.75" customHeight="1">
      <c r="A74" s="48"/>
      <c r="B74" s="35" t="s">
        <v>51</v>
      </c>
      <c r="C74" s="3">
        <v>800000</v>
      </c>
      <c r="D74" s="3">
        <v>800000</v>
      </c>
      <c r="E74" s="3">
        <f t="shared" si="2"/>
        <v>0</v>
      </c>
      <c r="F74" s="31" t="s">
        <v>258</v>
      </c>
      <c r="G74" s="32"/>
      <c r="H74" s="32" t="s">
        <v>7</v>
      </c>
      <c r="I74" s="33"/>
    </row>
    <row r="75" spans="1:9" ht="18.75" customHeight="1">
      <c r="A75" s="48"/>
      <c r="B75" s="60" t="s">
        <v>52</v>
      </c>
      <c r="C75" s="61">
        <v>6000000</v>
      </c>
      <c r="D75" s="61">
        <v>6000000</v>
      </c>
      <c r="E75" s="3">
        <f t="shared" si="2"/>
        <v>0</v>
      </c>
      <c r="F75" s="62" t="s">
        <v>259</v>
      </c>
      <c r="G75" s="63" t="s">
        <v>7</v>
      </c>
      <c r="H75" s="63" t="s">
        <v>7</v>
      </c>
      <c r="I75" s="64" t="s">
        <v>7</v>
      </c>
    </row>
    <row r="76" spans="1:9" ht="18.75" customHeight="1">
      <c r="A76" s="47"/>
      <c r="B76" s="35" t="s">
        <v>53</v>
      </c>
      <c r="C76" s="3">
        <f>43000000</f>
        <v>43000000</v>
      </c>
      <c r="D76" s="3">
        <v>43000000</v>
      </c>
      <c r="E76" s="3">
        <f t="shared" si="2"/>
        <v>0</v>
      </c>
      <c r="F76" s="31" t="s">
        <v>509</v>
      </c>
      <c r="G76" s="32"/>
      <c r="H76" s="32"/>
      <c r="I76" s="33"/>
    </row>
    <row r="77" spans="1:9" ht="21.75" customHeight="1">
      <c r="A77" s="47" t="s">
        <v>54</v>
      </c>
      <c r="B77" s="43"/>
      <c r="C77" s="2">
        <f>SUM(C78:C86)</f>
        <v>532500000</v>
      </c>
      <c r="D77" s="2">
        <f>SUM(D78:D86)</f>
        <v>532500000</v>
      </c>
      <c r="E77" s="1">
        <f t="shared" si="2"/>
        <v>0</v>
      </c>
      <c r="F77" s="44"/>
      <c r="G77" s="45"/>
      <c r="H77" s="45"/>
      <c r="I77" s="46"/>
    </row>
    <row r="78" spans="1:9" ht="21.75" customHeight="1">
      <c r="A78" s="36"/>
      <c r="B78" s="60" t="s">
        <v>55</v>
      </c>
      <c r="C78" s="61"/>
      <c r="D78" s="61">
        <v>0</v>
      </c>
      <c r="E78" s="3">
        <f t="shared" si="2"/>
        <v>0</v>
      </c>
      <c r="F78" s="62"/>
      <c r="G78" s="63"/>
      <c r="H78" s="63"/>
      <c r="I78" s="64"/>
    </row>
    <row r="79" spans="1:9" ht="21.75" customHeight="1">
      <c r="A79" s="48"/>
      <c r="B79" s="60" t="s">
        <v>56</v>
      </c>
      <c r="C79" s="61"/>
      <c r="D79" s="61">
        <v>0</v>
      </c>
      <c r="E79" s="3">
        <f t="shared" si="2"/>
        <v>0</v>
      </c>
      <c r="F79" s="62"/>
      <c r="G79" s="63"/>
      <c r="H79" s="63"/>
      <c r="I79" s="64"/>
    </row>
    <row r="80" spans="1:9" ht="21.75" customHeight="1">
      <c r="A80" s="37"/>
      <c r="B80" s="38" t="s">
        <v>164</v>
      </c>
      <c r="C80" s="39">
        <v>65000000</v>
      </c>
      <c r="D80" s="39">
        <v>65000000</v>
      </c>
      <c r="E80" s="39">
        <f t="shared" si="2"/>
        <v>0</v>
      </c>
      <c r="F80" s="40" t="s">
        <v>297</v>
      </c>
      <c r="G80" s="41"/>
      <c r="H80" s="41"/>
      <c r="I80" s="42"/>
    </row>
    <row r="81" spans="1:9" ht="21.75" customHeight="1">
      <c r="A81" s="48"/>
      <c r="B81" s="43" t="s">
        <v>57</v>
      </c>
      <c r="C81" s="2">
        <v>7000000</v>
      </c>
      <c r="D81" s="2">
        <v>7000000</v>
      </c>
      <c r="E81" s="2">
        <f t="shared" si="2"/>
        <v>0</v>
      </c>
      <c r="F81" s="44" t="s">
        <v>426</v>
      </c>
      <c r="G81" s="45"/>
      <c r="H81" s="45"/>
      <c r="I81" s="46"/>
    </row>
    <row r="82" spans="1:9" ht="21.75" customHeight="1">
      <c r="A82" s="48"/>
      <c r="B82" s="35" t="s">
        <v>58</v>
      </c>
      <c r="C82" s="3">
        <v>31500000</v>
      </c>
      <c r="D82" s="3">
        <v>31500000</v>
      </c>
      <c r="E82" s="3">
        <f t="shared" si="2"/>
        <v>0</v>
      </c>
      <c r="F82" s="31" t="s">
        <v>260</v>
      </c>
      <c r="G82" s="32"/>
      <c r="H82" s="32"/>
      <c r="I82" s="33"/>
    </row>
    <row r="83" spans="1:9" ht="21.75" customHeight="1">
      <c r="A83" s="48"/>
      <c r="B83" s="80" t="s">
        <v>59</v>
      </c>
      <c r="C83" s="95">
        <v>130000000</v>
      </c>
      <c r="D83" s="95">
        <v>130000000</v>
      </c>
      <c r="E83" s="2">
        <f t="shared" si="2"/>
        <v>0</v>
      </c>
      <c r="F83" s="96" t="s">
        <v>261</v>
      </c>
      <c r="G83" s="81"/>
      <c r="H83" s="81"/>
      <c r="I83" s="82"/>
    </row>
    <row r="84" spans="1:9" ht="21.75" customHeight="1">
      <c r="A84" s="48"/>
      <c r="B84" s="60" t="s">
        <v>60</v>
      </c>
      <c r="C84" s="61">
        <v>9000000</v>
      </c>
      <c r="D84" s="61">
        <v>9000000</v>
      </c>
      <c r="E84" s="3">
        <f t="shared" si="2"/>
        <v>0</v>
      </c>
      <c r="F84" s="62" t="s">
        <v>298</v>
      </c>
      <c r="G84" s="63"/>
      <c r="H84" s="63"/>
      <c r="I84" s="64"/>
    </row>
    <row r="85" spans="1:9" ht="21.75" customHeight="1">
      <c r="A85" s="48"/>
      <c r="B85" s="60" t="s">
        <v>61</v>
      </c>
      <c r="C85" s="61">
        <v>250000000</v>
      </c>
      <c r="D85" s="61">
        <v>250000000</v>
      </c>
      <c r="E85" s="3">
        <f t="shared" si="2"/>
        <v>0</v>
      </c>
      <c r="F85" s="62" t="s">
        <v>262</v>
      </c>
      <c r="G85" s="78"/>
      <c r="H85" s="63"/>
      <c r="I85" s="64"/>
    </row>
    <row r="86" spans="1:9" ht="18.75" customHeight="1">
      <c r="A86" s="48"/>
      <c r="B86" s="35" t="s">
        <v>62</v>
      </c>
      <c r="C86" s="3">
        <v>40000000</v>
      </c>
      <c r="D86" s="3">
        <v>40000000</v>
      </c>
      <c r="E86" s="3">
        <f t="shared" si="2"/>
        <v>0</v>
      </c>
      <c r="F86" s="31" t="s">
        <v>263</v>
      </c>
      <c r="G86" s="32"/>
      <c r="H86" s="32"/>
      <c r="I86" s="33"/>
    </row>
    <row r="87" spans="1:9" ht="18.75" customHeight="1">
      <c r="A87" s="34" t="s">
        <v>63</v>
      </c>
      <c r="B87" s="35"/>
      <c r="C87" s="3">
        <f>SUM(C88:C93)</f>
        <v>727000000</v>
      </c>
      <c r="D87" s="3">
        <f>SUM(D88:D93)</f>
        <v>727000000</v>
      </c>
      <c r="E87" s="30">
        <f t="shared" si="2"/>
        <v>0</v>
      </c>
      <c r="F87" s="31"/>
      <c r="G87" s="32"/>
      <c r="H87" s="32"/>
      <c r="I87" s="33"/>
    </row>
    <row r="88" spans="1:9" ht="18.75" customHeight="1">
      <c r="A88" s="36"/>
      <c r="B88" s="60" t="s">
        <v>64</v>
      </c>
      <c r="C88" s="61">
        <v>0</v>
      </c>
      <c r="D88" s="61">
        <v>0</v>
      </c>
      <c r="E88" s="3">
        <f t="shared" si="2"/>
        <v>0</v>
      </c>
      <c r="F88" s="62"/>
      <c r="G88" s="63"/>
      <c r="H88" s="63"/>
      <c r="I88" s="64"/>
    </row>
    <row r="89" spans="1:9" ht="18.75" customHeight="1">
      <c r="A89" s="48"/>
      <c r="B89" s="60" t="s">
        <v>127</v>
      </c>
      <c r="C89" s="61">
        <v>3000000</v>
      </c>
      <c r="D89" s="61">
        <v>3000000</v>
      </c>
      <c r="E89" s="3">
        <f t="shared" si="2"/>
        <v>0</v>
      </c>
      <c r="F89" s="62" t="s">
        <v>326</v>
      </c>
      <c r="G89" s="63"/>
      <c r="H89" s="63"/>
      <c r="I89" s="64"/>
    </row>
    <row r="90" spans="1:9" ht="18.75" customHeight="1">
      <c r="A90" s="48"/>
      <c r="B90" s="60" t="s">
        <v>65</v>
      </c>
      <c r="C90" s="61">
        <v>695000000</v>
      </c>
      <c r="D90" s="61">
        <v>695000000</v>
      </c>
      <c r="E90" s="3">
        <f t="shared" si="2"/>
        <v>0</v>
      </c>
      <c r="F90" s="62" t="s">
        <v>327</v>
      </c>
      <c r="G90" s="63"/>
      <c r="H90" s="63"/>
      <c r="I90" s="64"/>
    </row>
    <row r="91" spans="1:9" ht="18.75" customHeight="1">
      <c r="A91" s="48"/>
      <c r="B91" s="60" t="s">
        <v>66</v>
      </c>
      <c r="C91" s="61">
        <v>0</v>
      </c>
      <c r="D91" s="61">
        <v>0</v>
      </c>
      <c r="E91" s="3">
        <f t="shared" si="2"/>
        <v>0</v>
      </c>
      <c r="F91" s="62"/>
      <c r="G91" s="63"/>
      <c r="H91" s="63"/>
      <c r="I91" s="64"/>
    </row>
    <row r="92" spans="1:9" ht="18.75" customHeight="1">
      <c r="A92" s="48"/>
      <c r="B92" s="35" t="s">
        <v>67</v>
      </c>
      <c r="C92" s="3">
        <v>9000000</v>
      </c>
      <c r="D92" s="3">
        <v>9000000</v>
      </c>
      <c r="E92" s="3">
        <f t="shared" si="2"/>
        <v>0</v>
      </c>
      <c r="F92" s="31" t="s">
        <v>328</v>
      </c>
      <c r="G92" s="32"/>
      <c r="H92" s="32"/>
      <c r="I92" s="33"/>
    </row>
    <row r="93" spans="1:9" ht="18.75" customHeight="1">
      <c r="A93" s="47"/>
      <c r="B93" s="35" t="s">
        <v>68</v>
      </c>
      <c r="C93" s="3">
        <v>20000000</v>
      </c>
      <c r="D93" s="3">
        <v>20000000</v>
      </c>
      <c r="E93" s="3">
        <f t="shared" si="2"/>
        <v>0</v>
      </c>
      <c r="F93" s="31" t="s">
        <v>329</v>
      </c>
      <c r="G93" s="32"/>
      <c r="H93" s="32"/>
      <c r="I93" s="33"/>
    </row>
    <row r="94" spans="1:9" ht="18.75" customHeight="1">
      <c r="A94" s="34" t="s">
        <v>69</v>
      </c>
      <c r="B94" s="35"/>
      <c r="C94" s="30">
        <f>SUM(C95:C100)</f>
        <v>222400000</v>
      </c>
      <c r="D94" s="30">
        <f>SUM(D95:D100)</f>
        <v>222400000</v>
      </c>
      <c r="E94" s="30">
        <f t="shared" si="2"/>
        <v>0</v>
      </c>
      <c r="F94" s="31"/>
      <c r="G94" s="32"/>
      <c r="H94" s="32"/>
      <c r="I94" s="33"/>
    </row>
    <row r="95" spans="1:9" ht="18.75" customHeight="1">
      <c r="A95" s="48"/>
      <c r="B95" s="35" t="s">
        <v>165</v>
      </c>
      <c r="C95" s="61">
        <v>130000000</v>
      </c>
      <c r="D95" s="61">
        <v>130000000</v>
      </c>
      <c r="E95" s="3">
        <f t="shared" si="2"/>
        <v>0</v>
      </c>
      <c r="F95" s="62" t="s">
        <v>264</v>
      </c>
      <c r="G95" s="63"/>
      <c r="H95" s="63"/>
      <c r="I95" s="64"/>
    </row>
    <row r="96" spans="1:9" ht="18.75" customHeight="1">
      <c r="A96" s="48"/>
      <c r="B96" s="35" t="s">
        <v>166</v>
      </c>
      <c r="C96" s="61">
        <v>37000000</v>
      </c>
      <c r="D96" s="61">
        <v>37000000</v>
      </c>
      <c r="E96" s="3">
        <f t="shared" si="2"/>
        <v>0</v>
      </c>
      <c r="F96" s="62" t="s">
        <v>265</v>
      </c>
      <c r="G96" s="63"/>
      <c r="H96" s="63"/>
      <c r="I96" s="64"/>
    </row>
    <row r="97" spans="1:9" ht="18.75" customHeight="1">
      <c r="A97" s="48"/>
      <c r="B97" s="60" t="s">
        <v>167</v>
      </c>
      <c r="C97" s="61">
        <v>38400000</v>
      </c>
      <c r="D97" s="61">
        <v>38400000</v>
      </c>
      <c r="E97" s="61">
        <f t="shared" si="2"/>
        <v>0</v>
      </c>
      <c r="F97" s="62"/>
      <c r="G97" s="63"/>
      <c r="H97" s="63"/>
      <c r="I97" s="64"/>
    </row>
    <row r="98" spans="1:9" ht="18.75" customHeight="1">
      <c r="A98" s="48"/>
      <c r="B98" s="35" t="s">
        <v>168</v>
      </c>
      <c r="C98" s="3">
        <v>17000000</v>
      </c>
      <c r="D98" s="3">
        <v>17000000</v>
      </c>
      <c r="E98" s="3">
        <f t="shared" si="2"/>
        <v>0</v>
      </c>
      <c r="F98" s="31" t="s">
        <v>266</v>
      </c>
      <c r="G98" s="32"/>
      <c r="H98" s="32"/>
      <c r="I98" s="33"/>
    </row>
    <row r="99" spans="1:9" ht="18.75" customHeight="1">
      <c r="A99" s="48"/>
      <c r="B99" s="43" t="s">
        <v>192</v>
      </c>
      <c r="C99" s="2"/>
      <c r="D99" s="2">
        <v>0</v>
      </c>
      <c r="E99" s="3">
        <f t="shared" si="2"/>
        <v>0</v>
      </c>
      <c r="F99" s="44"/>
      <c r="G99" s="45"/>
      <c r="H99" s="45"/>
      <c r="I99" s="46"/>
    </row>
    <row r="100" spans="1:9" ht="18.75" customHeight="1">
      <c r="A100" s="37"/>
      <c r="B100" s="107" t="s">
        <v>193</v>
      </c>
      <c r="C100" s="108"/>
      <c r="D100" s="108">
        <v>0</v>
      </c>
      <c r="E100" s="39">
        <f t="shared" si="2"/>
        <v>0</v>
      </c>
      <c r="F100" s="109"/>
      <c r="G100" s="110"/>
      <c r="H100" s="110"/>
      <c r="I100" s="111"/>
    </row>
    <row r="101" spans="1:9" ht="18.75" customHeight="1">
      <c r="A101" s="49" t="s">
        <v>70</v>
      </c>
      <c r="B101" s="59"/>
      <c r="C101" s="1">
        <f>SUM(C102+C104)</f>
        <v>44000000</v>
      </c>
      <c r="D101" s="1">
        <f>SUM(D102+D104)</f>
        <v>44000000</v>
      </c>
      <c r="E101" s="1">
        <f t="shared" si="2"/>
        <v>0</v>
      </c>
      <c r="F101" s="44"/>
      <c r="G101" s="45"/>
      <c r="H101" s="45"/>
      <c r="I101" s="46"/>
    </row>
    <row r="102" spans="1:9" ht="18.75" customHeight="1">
      <c r="A102" s="34" t="s">
        <v>71</v>
      </c>
      <c r="B102" s="35"/>
      <c r="C102" s="3">
        <f>SUM(C103)</f>
        <v>0</v>
      </c>
      <c r="D102" s="3">
        <f>SUM(D103)</f>
        <v>0</v>
      </c>
      <c r="E102" s="3">
        <f t="shared" si="2"/>
        <v>0</v>
      </c>
      <c r="F102" s="31"/>
      <c r="G102" s="32"/>
      <c r="H102" s="32"/>
      <c r="I102" s="33"/>
    </row>
    <row r="103" spans="1:9" ht="18.75" customHeight="1">
      <c r="A103" s="34"/>
      <c r="B103" s="35" t="s">
        <v>72</v>
      </c>
      <c r="C103" s="3">
        <v>0</v>
      </c>
      <c r="D103" s="3">
        <v>0</v>
      </c>
      <c r="E103" s="3">
        <f t="shared" si="2"/>
        <v>0</v>
      </c>
      <c r="F103" s="31"/>
      <c r="G103" s="32"/>
      <c r="H103" s="32"/>
      <c r="I103" s="33"/>
    </row>
    <row r="104" spans="1:9" ht="18.75" customHeight="1">
      <c r="A104" s="34" t="s">
        <v>73</v>
      </c>
      <c r="B104" s="35"/>
      <c r="C104" s="3">
        <f>SUM(C105:C106)</f>
        <v>44000000</v>
      </c>
      <c r="D104" s="3">
        <f>SUM(D105:D106)</f>
        <v>44000000</v>
      </c>
      <c r="E104" s="3">
        <f t="shared" si="2"/>
        <v>0</v>
      </c>
      <c r="F104" s="31"/>
      <c r="G104" s="32"/>
      <c r="H104" s="32"/>
      <c r="I104" s="33"/>
    </row>
    <row r="105" spans="1:9" ht="18.75" customHeight="1">
      <c r="A105" s="36"/>
      <c r="B105" s="35" t="s">
        <v>74</v>
      </c>
      <c r="C105" s="3">
        <v>4000000</v>
      </c>
      <c r="D105" s="3">
        <v>4000000</v>
      </c>
      <c r="E105" s="3">
        <f t="shared" si="2"/>
        <v>0</v>
      </c>
      <c r="F105" s="435"/>
      <c r="G105" s="436"/>
      <c r="H105" s="436"/>
      <c r="I105" s="437"/>
    </row>
    <row r="106" spans="1:9" ht="18.75" customHeight="1">
      <c r="A106" s="36"/>
      <c r="B106" s="35" t="s">
        <v>267</v>
      </c>
      <c r="C106" s="3">
        <v>40000000</v>
      </c>
      <c r="D106" s="3">
        <v>40000000</v>
      </c>
      <c r="E106" s="3">
        <f t="shared" si="2"/>
        <v>0</v>
      </c>
      <c r="F106" s="31" t="s">
        <v>299</v>
      </c>
      <c r="G106" s="32"/>
      <c r="H106" s="32"/>
      <c r="I106" s="33"/>
    </row>
    <row r="107" spans="1:9" ht="21" customHeight="1">
      <c r="A107" s="28" t="s">
        <v>75</v>
      </c>
      <c r="B107" s="29"/>
      <c r="C107" s="30">
        <f>SUM(C108)</f>
        <v>0</v>
      </c>
      <c r="D107" s="30">
        <f>SUM(D108)</f>
        <v>0</v>
      </c>
      <c r="E107" s="30">
        <f t="shared" si="2"/>
        <v>0</v>
      </c>
      <c r="F107" s="31"/>
      <c r="G107" s="32"/>
      <c r="H107" s="32"/>
      <c r="I107" s="33"/>
    </row>
    <row r="108" spans="1:9" ht="21" customHeight="1">
      <c r="A108" s="34" t="s">
        <v>76</v>
      </c>
      <c r="B108" s="35"/>
      <c r="C108" s="3">
        <f>SUM(C109:C111)</f>
        <v>0</v>
      </c>
      <c r="D108" s="3">
        <f>SUM(D109:D111)</f>
        <v>0</v>
      </c>
      <c r="E108" s="3">
        <f t="shared" si="2"/>
        <v>0</v>
      </c>
      <c r="F108" s="31"/>
      <c r="G108" s="32"/>
      <c r="H108" s="32"/>
      <c r="I108" s="33"/>
    </row>
    <row r="109" spans="1:9" ht="21" customHeight="1">
      <c r="A109" s="48"/>
      <c r="B109" s="80" t="s">
        <v>77</v>
      </c>
      <c r="C109" s="95">
        <v>0</v>
      </c>
      <c r="D109" s="95">
        <v>0</v>
      </c>
      <c r="E109" s="2">
        <f t="shared" si="2"/>
        <v>0</v>
      </c>
      <c r="F109" s="96"/>
      <c r="G109" s="81"/>
      <c r="H109" s="81"/>
      <c r="I109" s="82"/>
    </row>
    <row r="110" spans="1:9" ht="21" customHeight="1">
      <c r="A110" s="48"/>
      <c r="B110" s="60" t="s">
        <v>78</v>
      </c>
      <c r="C110" s="61">
        <v>0</v>
      </c>
      <c r="D110" s="61">
        <v>0</v>
      </c>
      <c r="E110" s="3">
        <f t="shared" si="2"/>
        <v>0</v>
      </c>
      <c r="F110" s="62"/>
      <c r="G110" s="63"/>
      <c r="H110" s="63"/>
      <c r="I110" s="64"/>
    </row>
    <row r="111" spans="1:9" ht="21" customHeight="1">
      <c r="A111" s="48"/>
      <c r="B111" s="60" t="s">
        <v>79</v>
      </c>
      <c r="C111" s="61">
        <v>0</v>
      </c>
      <c r="D111" s="61">
        <v>0</v>
      </c>
      <c r="E111" s="3">
        <f t="shared" si="2"/>
        <v>0</v>
      </c>
      <c r="F111" s="62"/>
      <c r="G111" s="63"/>
      <c r="H111" s="63"/>
      <c r="I111" s="64"/>
    </row>
    <row r="112" spans="1:9" ht="21" customHeight="1">
      <c r="A112" s="28" t="s">
        <v>80</v>
      </c>
      <c r="B112" s="35"/>
      <c r="C112" s="30">
        <f>SUM(C113)</f>
        <v>300000000</v>
      </c>
      <c r="D112" s="30">
        <f>SUM(D113)</f>
        <v>300000000</v>
      </c>
      <c r="E112" s="30">
        <f t="shared" si="2"/>
        <v>0</v>
      </c>
      <c r="F112" s="31"/>
      <c r="G112" s="32"/>
      <c r="H112" s="32"/>
      <c r="I112" s="33"/>
    </row>
    <row r="113" spans="1:9" ht="21" customHeight="1">
      <c r="A113" s="34" t="s">
        <v>81</v>
      </c>
      <c r="B113" s="35"/>
      <c r="C113" s="3">
        <f>SUM(C114)</f>
        <v>300000000</v>
      </c>
      <c r="D113" s="3">
        <f>SUM(D114)</f>
        <v>300000000</v>
      </c>
      <c r="E113" s="3">
        <f t="shared" si="2"/>
        <v>0</v>
      </c>
      <c r="F113" s="31"/>
      <c r="G113" s="32"/>
      <c r="H113" s="32"/>
      <c r="I113" s="33"/>
    </row>
    <row r="114" spans="1:9" ht="21" customHeight="1">
      <c r="A114" s="34"/>
      <c r="B114" s="35" t="s">
        <v>82</v>
      </c>
      <c r="C114" s="3">
        <v>300000000</v>
      </c>
      <c r="D114" s="3">
        <v>300000000</v>
      </c>
      <c r="E114" s="3">
        <f t="shared" si="2"/>
        <v>0</v>
      </c>
      <c r="F114" s="31"/>
      <c r="G114" s="32"/>
      <c r="H114" s="32"/>
      <c r="I114" s="33"/>
    </row>
    <row r="115" spans="1:9" ht="21" customHeight="1">
      <c r="A115" s="28" t="s">
        <v>83</v>
      </c>
      <c r="B115" s="29"/>
      <c r="C115" s="30">
        <f>C116+C118</f>
        <v>0</v>
      </c>
      <c r="D115" s="30">
        <f>D116+D118</f>
        <v>0</v>
      </c>
      <c r="E115" s="30">
        <f t="shared" si="2"/>
        <v>0</v>
      </c>
      <c r="F115" s="31"/>
      <c r="G115" s="32"/>
      <c r="H115" s="32"/>
      <c r="I115" s="33"/>
    </row>
    <row r="116" spans="1:9" ht="21" customHeight="1">
      <c r="A116" s="34" t="s">
        <v>115</v>
      </c>
      <c r="B116" s="35"/>
      <c r="C116" s="3">
        <f>C117</f>
        <v>0</v>
      </c>
      <c r="D116" s="3">
        <f>D117</f>
        <v>0</v>
      </c>
      <c r="E116" s="3">
        <f t="shared" si="2"/>
        <v>0</v>
      </c>
      <c r="F116" s="31"/>
      <c r="G116" s="32"/>
      <c r="H116" s="32"/>
      <c r="I116" s="33"/>
    </row>
    <row r="117" spans="1:9" ht="21" customHeight="1">
      <c r="A117" s="65"/>
      <c r="B117" s="35" t="s">
        <v>116</v>
      </c>
      <c r="C117" s="66">
        <v>0</v>
      </c>
      <c r="D117" s="66">
        <v>0</v>
      </c>
      <c r="E117" s="3">
        <f t="shared" si="2"/>
        <v>0</v>
      </c>
      <c r="F117" s="14"/>
      <c r="G117" s="15"/>
      <c r="H117" s="15"/>
      <c r="I117" s="16"/>
    </row>
    <row r="118" spans="1:9" ht="21" customHeight="1">
      <c r="A118" s="34" t="s">
        <v>84</v>
      </c>
      <c r="B118" s="35"/>
      <c r="C118" s="3">
        <f>SUM(C119:C121)</f>
        <v>0</v>
      </c>
      <c r="D118" s="3">
        <f>SUM(D119:D121)</f>
        <v>0</v>
      </c>
      <c r="E118" s="30">
        <f t="shared" si="2"/>
        <v>0</v>
      </c>
      <c r="F118" s="31"/>
      <c r="G118" s="32"/>
      <c r="H118" s="32"/>
      <c r="I118" s="33"/>
    </row>
    <row r="119" spans="1:9" ht="21" customHeight="1">
      <c r="A119" s="36"/>
      <c r="B119" s="35" t="s">
        <v>85</v>
      </c>
      <c r="C119" s="3">
        <v>0</v>
      </c>
      <c r="D119" s="3">
        <v>0</v>
      </c>
      <c r="E119" s="3">
        <f t="shared" si="2"/>
        <v>0</v>
      </c>
      <c r="F119" s="31"/>
      <c r="G119" s="32"/>
      <c r="H119" s="32"/>
      <c r="I119" s="33"/>
    </row>
    <row r="120" spans="1:9" ht="21" customHeight="1">
      <c r="A120" s="48"/>
      <c r="B120" s="43" t="s">
        <v>86</v>
      </c>
      <c r="C120" s="2">
        <v>0</v>
      </c>
      <c r="D120" s="2">
        <v>0</v>
      </c>
      <c r="E120" s="2">
        <f t="shared" si="2"/>
        <v>0</v>
      </c>
      <c r="F120" s="44"/>
      <c r="G120" s="45"/>
      <c r="H120" s="45"/>
      <c r="I120" s="46"/>
    </row>
    <row r="121" spans="1:9" ht="21" customHeight="1">
      <c r="A121" s="37"/>
      <c r="B121" s="38" t="s">
        <v>87</v>
      </c>
      <c r="C121" s="39">
        <v>0</v>
      </c>
      <c r="D121" s="39">
        <v>0</v>
      </c>
      <c r="E121" s="54">
        <f t="shared" si="2"/>
        <v>0</v>
      </c>
      <c r="F121" s="40"/>
      <c r="G121" s="41"/>
      <c r="H121" s="41"/>
      <c r="I121" s="42"/>
    </row>
    <row r="122" spans="1:9" ht="21" customHeight="1">
      <c r="A122" s="49" t="s">
        <v>88</v>
      </c>
      <c r="B122" s="59"/>
      <c r="C122" s="1">
        <f>SUM(C123)</f>
        <v>300000000</v>
      </c>
      <c r="D122" s="1">
        <f>SUM(D123)</f>
        <v>0</v>
      </c>
      <c r="E122" s="2">
        <f t="shared" si="2"/>
        <v>300000000</v>
      </c>
      <c r="F122" s="44"/>
      <c r="G122" s="45"/>
      <c r="H122" s="45"/>
      <c r="I122" s="46"/>
    </row>
    <row r="123" spans="1:9" ht="21" customHeight="1">
      <c r="A123" s="34" t="s">
        <v>89</v>
      </c>
      <c r="B123" s="35"/>
      <c r="C123" s="3">
        <f>SUM(C124:C130)</f>
        <v>300000000</v>
      </c>
      <c r="D123" s="3">
        <f>SUM(D124:D130)</f>
        <v>0</v>
      </c>
      <c r="E123" s="3">
        <f t="shared" si="2"/>
        <v>300000000</v>
      </c>
      <c r="F123" s="31"/>
      <c r="G123" s="32"/>
      <c r="H123" s="32"/>
      <c r="I123" s="33"/>
    </row>
    <row r="124" spans="1:9" ht="21" customHeight="1">
      <c r="A124" s="36"/>
      <c r="B124" s="35" t="s">
        <v>90</v>
      </c>
      <c r="C124" s="3">
        <v>0</v>
      </c>
      <c r="D124" s="3">
        <v>0</v>
      </c>
      <c r="E124" s="3">
        <f t="shared" si="2"/>
        <v>0</v>
      </c>
      <c r="F124" s="31"/>
      <c r="G124" s="32"/>
      <c r="H124" s="32"/>
      <c r="I124" s="33"/>
    </row>
    <row r="125" spans="1:9" ht="21" customHeight="1">
      <c r="A125" s="48"/>
      <c r="B125" s="35" t="s">
        <v>91</v>
      </c>
      <c r="C125" s="3">
        <v>0</v>
      </c>
      <c r="D125" s="3">
        <v>0</v>
      </c>
      <c r="E125" s="3">
        <f aca="true" t="shared" si="3" ref="E125:E150">C125-D125</f>
        <v>0</v>
      </c>
      <c r="F125" s="31"/>
      <c r="G125" s="32"/>
      <c r="H125" s="32"/>
      <c r="I125" s="33"/>
    </row>
    <row r="126" spans="1:9" ht="21" customHeight="1">
      <c r="A126" s="48"/>
      <c r="B126" s="60" t="s">
        <v>268</v>
      </c>
      <c r="C126" s="61">
        <v>0</v>
      </c>
      <c r="D126" s="61">
        <v>0</v>
      </c>
      <c r="E126" s="3">
        <f t="shared" si="3"/>
        <v>0</v>
      </c>
      <c r="F126" s="62"/>
      <c r="G126" s="63"/>
      <c r="H126" s="63"/>
      <c r="I126" s="64"/>
    </row>
    <row r="127" spans="1:9" ht="21" customHeight="1">
      <c r="A127" s="48"/>
      <c r="B127" s="60" t="s">
        <v>119</v>
      </c>
      <c r="C127" s="61">
        <v>0</v>
      </c>
      <c r="D127" s="61">
        <v>0</v>
      </c>
      <c r="E127" s="3">
        <f t="shared" si="3"/>
        <v>0</v>
      </c>
      <c r="F127" s="62"/>
      <c r="G127" s="63"/>
      <c r="H127" s="63"/>
      <c r="I127" s="64" t="s">
        <v>41</v>
      </c>
    </row>
    <row r="128" spans="1:9" ht="21" customHeight="1">
      <c r="A128" s="48"/>
      <c r="B128" s="60" t="s">
        <v>92</v>
      </c>
      <c r="C128" s="3">
        <v>0</v>
      </c>
      <c r="D128" s="3">
        <v>0</v>
      </c>
      <c r="E128" s="3">
        <f t="shared" si="3"/>
        <v>0</v>
      </c>
      <c r="F128" s="31"/>
      <c r="G128" s="32"/>
      <c r="H128" s="32"/>
      <c r="I128" s="33"/>
    </row>
    <row r="129" spans="1:9" ht="21" customHeight="1">
      <c r="A129" s="48"/>
      <c r="B129" s="35" t="s">
        <v>93</v>
      </c>
      <c r="C129" s="3">
        <v>0</v>
      </c>
      <c r="D129" s="3">
        <v>0</v>
      </c>
      <c r="E129" s="3">
        <f t="shared" si="3"/>
        <v>0</v>
      </c>
      <c r="F129" s="31"/>
      <c r="G129" s="32"/>
      <c r="H129" s="32"/>
      <c r="I129" s="33" t="s">
        <v>7</v>
      </c>
    </row>
    <row r="130" spans="1:9" ht="21" customHeight="1">
      <c r="A130" s="47"/>
      <c r="B130" s="35" t="s">
        <v>94</v>
      </c>
      <c r="C130" s="371">
        <v>300000000</v>
      </c>
      <c r="D130" s="3">
        <v>0</v>
      </c>
      <c r="E130" s="3">
        <f t="shared" si="3"/>
        <v>300000000</v>
      </c>
      <c r="F130" s="31" t="s">
        <v>514</v>
      </c>
      <c r="G130" s="32"/>
      <c r="H130" s="32"/>
      <c r="I130" s="33"/>
    </row>
    <row r="131" spans="1:9" ht="21" customHeight="1">
      <c r="A131" s="49" t="s">
        <v>95</v>
      </c>
      <c r="B131" s="59"/>
      <c r="C131" s="1">
        <f>SUM(C132)</f>
        <v>0</v>
      </c>
      <c r="D131" s="1">
        <f>SUM(D132)</f>
        <v>0</v>
      </c>
      <c r="E131" s="2">
        <f t="shared" si="3"/>
        <v>0</v>
      </c>
      <c r="F131" s="44"/>
      <c r="G131" s="45"/>
      <c r="H131" s="45"/>
      <c r="I131" s="46"/>
    </row>
    <row r="132" spans="1:9" ht="21" customHeight="1">
      <c r="A132" s="34" t="s">
        <v>96</v>
      </c>
      <c r="B132" s="35"/>
      <c r="C132" s="3">
        <f>SUM(C133)</f>
        <v>0</v>
      </c>
      <c r="D132" s="3">
        <f>SUM(D133)</f>
        <v>0</v>
      </c>
      <c r="E132" s="3">
        <f t="shared" si="3"/>
        <v>0</v>
      </c>
      <c r="F132" s="31"/>
      <c r="G132" s="32"/>
      <c r="H132" s="32"/>
      <c r="I132" s="33"/>
    </row>
    <row r="133" spans="1:9" ht="21" customHeight="1">
      <c r="A133" s="34"/>
      <c r="B133" s="35" t="s">
        <v>97</v>
      </c>
      <c r="C133" s="3">
        <v>0</v>
      </c>
      <c r="D133" s="3">
        <v>0</v>
      </c>
      <c r="E133" s="3">
        <f t="shared" si="3"/>
        <v>0</v>
      </c>
      <c r="F133" s="31"/>
      <c r="G133" s="32"/>
      <c r="H133" s="32"/>
      <c r="I133" s="33"/>
    </row>
    <row r="134" spans="1:9" ht="21" customHeight="1">
      <c r="A134" s="28" t="s">
        <v>98</v>
      </c>
      <c r="B134" s="29"/>
      <c r="C134" s="30">
        <f>SUM(C135+C138)</f>
        <v>0</v>
      </c>
      <c r="D134" s="30">
        <f>SUM(D135+D138)</f>
        <v>0</v>
      </c>
      <c r="E134" s="30">
        <f t="shared" si="3"/>
        <v>0</v>
      </c>
      <c r="F134" s="31"/>
      <c r="G134" s="32"/>
      <c r="H134" s="32"/>
      <c r="I134" s="33"/>
    </row>
    <row r="135" spans="1:9" ht="21" customHeight="1">
      <c r="A135" s="34" t="s">
        <v>99</v>
      </c>
      <c r="B135" s="35"/>
      <c r="C135" s="3">
        <f>SUM(C136:C137)</f>
        <v>0</v>
      </c>
      <c r="D135" s="3">
        <f>SUM(D136:D137)</f>
        <v>0</v>
      </c>
      <c r="E135" s="3">
        <f t="shared" si="3"/>
        <v>0</v>
      </c>
      <c r="F135" s="31"/>
      <c r="G135" s="32"/>
      <c r="H135" s="32"/>
      <c r="I135" s="33"/>
    </row>
    <row r="136" spans="1:9" ht="21" customHeight="1">
      <c r="A136" s="36"/>
      <c r="B136" s="35" t="s">
        <v>100</v>
      </c>
      <c r="C136" s="3">
        <v>0</v>
      </c>
      <c r="D136" s="3">
        <v>0</v>
      </c>
      <c r="E136" s="3">
        <f t="shared" si="3"/>
        <v>0</v>
      </c>
      <c r="F136" s="31"/>
      <c r="G136" s="32"/>
      <c r="H136" s="32"/>
      <c r="I136" s="33" t="s">
        <v>7</v>
      </c>
    </row>
    <row r="137" spans="1:9" ht="21" customHeight="1">
      <c r="A137" s="47"/>
      <c r="B137" s="35" t="s">
        <v>101</v>
      </c>
      <c r="C137" s="3">
        <v>0</v>
      </c>
      <c r="D137" s="3">
        <v>0</v>
      </c>
      <c r="E137" s="3">
        <f t="shared" si="3"/>
        <v>0</v>
      </c>
      <c r="F137" s="31"/>
      <c r="G137" s="32"/>
      <c r="H137" s="32"/>
      <c r="I137" s="33"/>
    </row>
    <row r="138" spans="1:9" ht="21" customHeight="1">
      <c r="A138" s="47" t="s">
        <v>102</v>
      </c>
      <c r="B138" s="43"/>
      <c r="C138" s="2">
        <f>SUM(C139:C141)</f>
        <v>0</v>
      </c>
      <c r="D138" s="2">
        <f>SUM(D139:D141)</f>
        <v>0</v>
      </c>
      <c r="E138" s="1">
        <f t="shared" si="3"/>
        <v>0</v>
      </c>
      <c r="F138" s="44"/>
      <c r="G138" s="45"/>
      <c r="H138" s="45"/>
      <c r="I138" s="46"/>
    </row>
    <row r="139" spans="1:9" ht="21" customHeight="1">
      <c r="A139" s="36"/>
      <c r="B139" s="35" t="s">
        <v>103</v>
      </c>
      <c r="C139" s="2">
        <v>0</v>
      </c>
      <c r="D139" s="2">
        <v>0</v>
      </c>
      <c r="E139" s="30">
        <f t="shared" si="3"/>
        <v>0</v>
      </c>
      <c r="F139" s="31"/>
      <c r="G139" s="32"/>
      <c r="H139" s="32"/>
      <c r="I139" s="33"/>
    </row>
    <row r="140" spans="1:9" ht="21" customHeight="1">
      <c r="A140" s="48"/>
      <c r="B140" s="35" t="s">
        <v>104</v>
      </c>
      <c r="C140" s="3">
        <v>0</v>
      </c>
      <c r="D140" s="3">
        <v>0</v>
      </c>
      <c r="E140" s="3">
        <f t="shared" si="3"/>
        <v>0</v>
      </c>
      <c r="F140" s="31"/>
      <c r="G140" s="32"/>
      <c r="H140" s="32"/>
      <c r="I140" s="33" t="s">
        <v>7</v>
      </c>
    </row>
    <row r="141" spans="1:9" ht="21" customHeight="1">
      <c r="A141" s="37"/>
      <c r="B141" s="107" t="s">
        <v>105</v>
      </c>
      <c r="C141" s="108">
        <v>0</v>
      </c>
      <c r="D141" s="108">
        <v>0</v>
      </c>
      <c r="E141" s="108">
        <f t="shared" si="3"/>
        <v>0</v>
      </c>
      <c r="F141" s="109"/>
      <c r="G141" s="110"/>
      <c r="H141" s="110"/>
      <c r="I141" s="111"/>
    </row>
    <row r="142" spans="1:9" ht="21" customHeight="1">
      <c r="A142" s="83" t="s">
        <v>106</v>
      </c>
      <c r="B142" s="84"/>
      <c r="C142" s="85">
        <f>SUM(C54-C60-C69-C101-C107-C112-C115-C122-C131-C134)</f>
        <v>-2209232400</v>
      </c>
      <c r="D142" s="85">
        <f>SUM(D54-D60-D69-D101-D107-D112-D115-D122-D131-D134)</f>
        <v>-2418961399</v>
      </c>
      <c r="E142" s="85">
        <f t="shared" si="3"/>
        <v>209728999</v>
      </c>
      <c r="F142" s="86"/>
      <c r="G142" s="87"/>
      <c r="H142" s="87"/>
      <c r="I142" s="88"/>
    </row>
    <row r="143" spans="1:9" ht="21" customHeight="1">
      <c r="A143" s="28" t="s">
        <v>107</v>
      </c>
      <c r="B143" s="29"/>
      <c r="C143" s="30">
        <f>SUM(C144:C145)</f>
        <v>0</v>
      </c>
      <c r="D143" s="30">
        <f>SUM(D144:D145)</f>
        <v>0</v>
      </c>
      <c r="E143" s="30">
        <f t="shared" si="3"/>
        <v>0</v>
      </c>
      <c r="F143" s="31"/>
      <c r="G143" s="32"/>
      <c r="H143" s="32"/>
      <c r="I143" s="33"/>
    </row>
    <row r="144" spans="1:9" ht="21" customHeight="1">
      <c r="A144" s="36"/>
      <c r="B144" s="35" t="s">
        <v>108</v>
      </c>
      <c r="C144" s="3">
        <v>0</v>
      </c>
      <c r="D144" s="3">
        <v>0</v>
      </c>
      <c r="E144" s="3">
        <f t="shared" si="3"/>
        <v>0</v>
      </c>
      <c r="F144" s="31"/>
      <c r="G144" s="32"/>
      <c r="H144" s="32"/>
      <c r="I144" s="33"/>
    </row>
    <row r="145" spans="1:9" ht="21" customHeight="1">
      <c r="A145" s="47"/>
      <c r="B145" s="35" t="s">
        <v>109</v>
      </c>
      <c r="C145" s="3">
        <v>0</v>
      </c>
      <c r="D145" s="3">
        <v>0</v>
      </c>
      <c r="E145" s="3">
        <f t="shared" si="3"/>
        <v>0</v>
      </c>
      <c r="F145" s="31"/>
      <c r="G145" s="32"/>
      <c r="H145" s="32"/>
      <c r="I145" s="33"/>
    </row>
    <row r="146" spans="1:9" ht="19.5" customHeight="1">
      <c r="A146" s="28" t="s">
        <v>110</v>
      </c>
      <c r="B146" s="29"/>
      <c r="C146" s="30">
        <f>SUM(C147:C149)</f>
        <v>0</v>
      </c>
      <c r="D146" s="30">
        <f>SUM(D147:D149)</f>
        <v>0</v>
      </c>
      <c r="E146" s="30">
        <f t="shared" si="3"/>
        <v>0</v>
      </c>
      <c r="F146" s="31"/>
      <c r="G146" s="32"/>
      <c r="H146" s="32"/>
      <c r="I146" s="33"/>
    </row>
    <row r="147" spans="1:9" ht="19.5" customHeight="1">
      <c r="A147" s="36"/>
      <c r="B147" s="35" t="s">
        <v>111</v>
      </c>
      <c r="C147" s="3">
        <v>0</v>
      </c>
      <c r="D147" s="3">
        <v>0</v>
      </c>
      <c r="E147" s="3">
        <f t="shared" si="3"/>
        <v>0</v>
      </c>
      <c r="F147" s="31"/>
      <c r="G147" s="32"/>
      <c r="H147" s="32"/>
      <c r="I147" s="33"/>
    </row>
    <row r="148" spans="1:9" ht="19.5" customHeight="1">
      <c r="A148" s="48"/>
      <c r="B148" s="35" t="s">
        <v>112</v>
      </c>
      <c r="C148" s="3">
        <v>0</v>
      </c>
      <c r="D148" s="3">
        <v>0</v>
      </c>
      <c r="E148" s="3">
        <f t="shared" si="3"/>
        <v>0</v>
      </c>
      <c r="F148" s="31"/>
      <c r="G148" s="32"/>
      <c r="H148" s="32"/>
      <c r="I148" s="33"/>
    </row>
    <row r="149" spans="1:9" ht="19.5" customHeight="1">
      <c r="A149" s="47"/>
      <c r="B149" s="35" t="s">
        <v>113</v>
      </c>
      <c r="C149" s="3">
        <v>0</v>
      </c>
      <c r="D149" s="3">
        <v>0</v>
      </c>
      <c r="E149" s="3">
        <f t="shared" si="3"/>
        <v>0</v>
      </c>
      <c r="F149" s="31"/>
      <c r="G149" s="32"/>
      <c r="H149" s="32"/>
      <c r="I149" s="33"/>
    </row>
    <row r="150" spans="1:9" ht="19.5" customHeight="1">
      <c r="A150" s="52" t="s">
        <v>114</v>
      </c>
      <c r="B150" s="53"/>
      <c r="C150" s="54">
        <f>SUM(C60+C69+C101+C107+C112+C115+C122+C131+C134+C142)</f>
        <v>2109467600</v>
      </c>
      <c r="D150" s="54">
        <f>SUM(D60+D69+D101+D107+D112+D115+D122+D131+D134+D142)</f>
        <v>1379738601</v>
      </c>
      <c r="E150" s="54">
        <f t="shared" si="3"/>
        <v>729728999</v>
      </c>
      <c r="F150" s="40"/>
      <c r="G150" s="41"/>
      <c r="H150" s="41"/>
      <c r="I150" s="42"/>
    </row>
    <row r="152" spans="3:5" ht="13.5">
      <c r="C152" s="79"/>
      <c r="D152" s="79"/>
      <c r="E152" s="79"/>
    </row>
    <row r="157" spans="3:4" ht="13.5">
      <c r="C157" s="79"/>
      <c r="D157" s="79"/>
    </row>
    <row r="158" spans="3:4" ht="13.5">
      <c r="C158" s="79"/>
      <c r="D158" s="79"/>
    </row>
  </sheetData>
  <sheetProtection/>
  <mergeCells count="12">
    <mergeCell ref="A1:I1"/>
    <mergeCell ref="A2:I2"/>
    <mergeCell ref="C5:C6"/>
    <mergeCell ref="D5:D6"/>
    <mergeCell ref="E5:E6"/>
    <mergeCell ref="F5:I6"/>
    <mergeCell ref="F105:I105"/>
    <mergeCell ref="C58:C59"/>
    <mergeCell ref="D58:D59"/>
    <mergeCell ref="E58:E59"/>
    <mergeCell ref="F58:I59"/>
    <mergeCell ref="F72:I72"/>
  </mergeCells>
  <printOptions/>
  <pageMargins left="0.35433070866141736" right="0.2755905511811024" top="0.7480314960629921" bottom="0.4330708661417323" header="0.4330708661417323" footer="0.15748031496062992"/>
  <pageSetup horizontalDpi="600" verticalDpi="600" orientation="landscape" paperSize="9" scale="87" r:id="rId1"/>
  <rowBreaks count="4" manualBreakCount="4">
    <brk id="55" max="8" man="1"/>
    <brk id="83" max="8" man="1"/>
    <brk id="103" max="8" man="1"/>
    <brk id="12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65"/>
  <sheetViews>
    <sheetView showGridLines="0" view="pageBreakPreview" zoomScaleNormal="90" zoomScaleSheetLayoutView="100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2" sqref="C22"/>
    </sheetView>
  </sheetViews>
  <sheetFormatPr defaultColWidth="8.88671875" defaultRowHeight="13.5"/>
  <cols>
    <col min="1" max="1" width="17.4453125" style="5" customWidth="1"/>
    <col min="2" max="2" width="16.4453125" style="5" customWidth="1"/>
    <col min="3" max="5" width="18.77734375" style="188" customWidth="1"/>
    <col min="6" max="6" width="12.99609375" style="5" customWidth="1"/>
    <col min="7" max="7" width="11.77734375" style="5" bestFit="1" customWidth="1"/>
    <col min="8" max="8" width="12.3359375" style="5" customWidth="1"/>
    <col min="9" max="9" width="14.6640625" style="5" customWidth="1"/>
    <col min="10" max="10" width="13.21484375" style="69" bestFit="1" customWidth="1"/>
    <col min="11" max="11" width="16.88671875" style="69" customWidth="1"/>
    <col min="12" max="13" width="13.4453125" style="69" customWidth="1"/>
    <col min="14" max="14" width="17.77734375" style="69" customWidth="1"/>
    <col min="15" max="16384" width="8.88671875" style="5" customWidth="1"/>
  </cols>
  <sheetData>
    <row r="1" spans="1:14" s="4" customFormat="1" ht="22.5">
      <c r="A1" s="412" t="str">
        <f>을지대학병원장례식장!A1</f>
        <v>2020학년도 추경예산 </v>
      </c>
      <c r="B1" s="412"/>
      <c r="C1" s="412"/>
      <c r="D1" s="412"/>
      <c r="E1" s="412"/>
      <c r="F1" s="412"/>
      <c r="G1" s="412"/>
      <c r="H1" s="412"/>
      <c r="I1" s="412"/>
      <c r="J1" s="68"/>
      <c r="K1" s="68"/>
      <c r="L1" s="68"/>
      <c r="M1" s="68"/>
      <c r="N1" s="68"/>
    </row>
    <row r="2" spans="1:9" ht="19.5" customHeight="1">
      <c r="A2" s="403" t="str">
        <f>을지대학병원장례식장!A2</f>
        <v>(2020. 3. 1 부터  2021. 2. 28 까지)</v>
      </c>
      <c r="B2" s="403"/>
      <c r="C2" s="403"/>
      <c r="D2" s="403"/>
      <c r="E2" s="403"/>
      <c r="F2" s="403"/>
      <c r="G2" s="403"/>
      <c r="H2" s="403"/>
      <c r="I2" s="403"/>
    </row>
    <row r="3" spans="1:5" ht="19.5" customHeight="1">
      <c r="A3" s="6" t="s">
        <v>419</v>
      </c>
      <c r="B3" s="7"/>
      <c r="C3" s="179"/>
      <c r="D3" s="179"/>
      <c r="E3" s="179"/>
    </row>
    <row r="4" spans="1:9" ht="19.5" customHeight="1">
      <c r="A4" s="8" t="s">
        <v>120</v>
      </c>
      <c r="B4" s="7"/>
      <c r="C4" s="179"/>
      <c r="D4" s="179"/>
      <c r="E4" s="179"/>
      <c r="I4" s="120" t="s">
        <v>300</v>
      </c>
    </row>
    <row r="5" spans="1:9" ht="19.5" customHeight="1">
      <c r="A5" s="9" t="s">
        <v>121</v>
      </c>
      <c r="B5" s="147" t="s">
        <v>122</v>
      </c>
      <c r="C5" s="447" t="s">
        <v>153</v>
      </c>
      <c r="D5" s="449" t="s">
        <v>154</v>
      </c>
      <c r="E5" s="451" t="s">
        <v>0</v>
      </c>
      <c r="F5" s="453" t="s">
        <v>1</v>
      </c>
      <c r="G5" s="413"/>
      <c r="H5" s="413"/>
      <c r="I5" s="414"/>
    </row>
    <row r="6" spans="1:9" ht="19.5" customHeight="1">
      <c r="A6" s="11" t="s">
        <v>2</v>
      </c>
      <c r="B6" s="148" t="s">
        <v>3</v>
      </c>
      <c r="C6" s="448"/>
      <c r="D6" s="450"/>
      <c r="E6" s="452"/>
      <c r="F6" s="454"/>
      <c r="G6" s="415"/>
      <c r="H6" s="415"/>
      <c r="I6" s="416"/>
    </row>
    <row r="7" spans="1:9" ht="19.5" customHeight="1">
      <c r="A7" s="13" t="s">
        <v>148</v>
      </c>
      <c r="B7" s="149"/>
      <c r="C7" s="277">
        <f>SUM(C10)+C8</f>
        <v>0</v>
      </c>
      <c r="D7" s="180">
        <f>SUM(D10)+D8</f>
        <v>0</v>
      </c>
      <c r="E7" s="200">
        <f aca="true" t="shared" si="0" ref="E7:E61">C7-D7</f>
        <v>0</v>
      </c>
      <c r="F7" s="440"/>
      <c r="G7" s="424"/>
      <c r="H7" s="424"/>
      <c r="I7" s="425"/>
    </row>
    <row r="8" spans="1:9" ht="19.5" customHeight="1">
      <c r="A8" s="22" t="s">
        <v>149</v>
      </c>
      <c r="B8" s="149"/>
      <c r="C8" s="181">
        <f>SUM(C9)</f>
        <v>0</v>
      </c>
      <c r="D8" s="182">
        <f>SUM(D9)</f>
        <v>0</v>
      </c>
      <c r="E8" s="201">
        <f t="shared" si="0"/>
        <v>0</v>
      </c>
      <c r="F8" s="440"/>
      <c r="G8" s="424"/>
      <c r="H8" s="424"/>
      <c r="I8" s="425"/>
    </row>
    <row r="9" spans="1:9" ht="19.5" customHeight="1">
      <c r="A9" s="13"/>
      <c r="B9" s="150" t="s">
        <v>170</v>
      </c>
      <c r="C9" s="181">
        <f>금산빌딩!C9+을지재단빌딩!C9+을지병원영안실!C9+을지대학병원장례식장!C9+일현미술관!C9</f>
        <v>0</v>
      </c>
      <c r="D9" s="182">
        <f>금산빌딩!D9+을지재단빌딩!D9+을지병원영안실!D9+을지대학병원장례식장!D9+일현미술관!D9</f>
        <v>0</v>
      </c>
      <c r="E9" s="201">
        <f t="shared" si="0"/>
        <v>0</v>
      </c>
      <c r="F9" s="440"/>
      <c r="G9" s="424"/>
      <c r="H9" s="424"/>
      <c r="I9" s="425"/>
    </row>
    <row r="10" spans="1:9" ht="19.5" customHeight="1">
      <c r="A10" s="24" t="s">
        <v>123</v>
      </c>
      <c r="B10" s="151"/>
      <c r="C10" s="183">
        <f>SUM(C11:C12)</f>
        <v>0</v>
      </c>
      <c r="D10" s="184">
        <f>SUM(D11:D12)</f>
        <v>0</v>
      </c>
      <c r="E10" s="202">
        <f t="shared" si="0"/>
        <v>0</v>
      </c>
      <c r="F10" s="440"/>
      <c r="G10" s="424"/>
      <c r="H10" s="424"/>
      <c r="I10" s="425"/>
    </row>
    <row r="11" spans="1:9" ht="24.75" customHeight="1">
      <c r="A11" s="26"/>
      <c r="B11" s="152" t="s">
        <v>124</v>
      </c>
      <c r="C11" s="181">
        <f>금산빌딩!C11+을지재단빌딩!C11+을지병원영안실!C11+을지대학병원장례식장!C11+일현미술관!C11+강남을지병원!C11</f>
        <v>0</v>
      </c>
      <c r="D11" s="182">
        <f>금산빌딩!D11+을지재단빌딩!D11+을지병원영안실!D11+을지대학병원장례식장!D11+일현미술관!D11+강남을지병원!D11</f>
        <v>0</v>
      </c>
      <c r="E11" s="202">
        <f t="shared" si="0"/>
        <v>0</v>
      </c>
      <c r="F11" s="440"/>
      <c r="G11" s="424"/>
      <c r="H11" s="424"/>
      <c r="I11" s="425"/>
    </row>
    <row r="12" spans="1:9" ht="19.5" customHeight="1">
      <c r="A12" s="27"/>
      <c r="B12" s="152" t="s">
        <v>125</v>
      </c>
      <c r="C12" s="181">
        <f>금산빌딩!C12+을지재단빌딩!C12+을지병원영안실!C12+을지대학병원장례식장!C12+일현미술관!C12+강남을지병원!C12</f>
        <v>0</v>
      </c>
      <c r="D12" s="182">
        <f>금산빌딩!D12+을지재단빌딩!D12+을지병원영안실!D12+을지대학병원장례식장!D12+일현미술관!D12+강남을지병원!D12</f>
        <v>0</v>
      </c>
      <c r="E12" s="202">
        <f t="shared" si="0"/>
        <v>0</v>
      </c>
      <c r="F12" s="440" t="s">
        <v>436</v>
      </c>
      <c r="G12" s="424"/>
      <c r="H12" s="424"/>
      <c r="I12" s="425" t="s">
        <v>41</v>
      </c>
    </row>
    <row r="13" spans="1:9" ht="18.75" customHeight="1">
      <c r="A13" s="28" t="s">
        <v>4</v>
      </c>
      <c r="B13" s="153"/>
      <c r="C13" s="279">
        <f>C14+C16+C18</f>
        <v>5499470000</v>
      </c>
      <c r="D13" s="185">
        <f>D14+D16+D18</f>
        <v>5488970000</v>
      </c>
      <c r="E13" s="203">
        <f t="shared" si="0"/>
        <v>10500000</v>
      </c>
      <c r="F13" s="440"/>
      <c r="G13" s="424"/>
      <c r="H13" s="424"/>
      <c r="I13" s="425"/>
    </row>
    <row r="14" spans="1:9" ht="18.75" customHeight="1">
      <c r="A14" s="34" t="s">
        <v>5</v>
      </c>
      <c r="B14" s="154"/>
      <c r="C14" s="183">
        <f>SUM(C15)</f>
        <v>165910000</v>
      </c>
      <c r="D14" s="184">
        <f>SUM(D15)</f>
        <v>165910000</v>
      </c>
      <c r="E14" s="202">
        <f t="shared" si="0"/>
        <v>0</v>
      </c>
      <c r="F14" s="440"/>
      <c r="G14" s="424"/>
      <c r="H14" s="424"/>
      <c r="I14" s="425"/>
    </row>
    <row r="15" spans="1:9" ht="27.75" customHeight="1">
      <c r="A15" s="34"/>
      <c r="B15" s="154" t="s">
        <v>6</v>
      </c>
      <c r="C15" s="181">
        <f>금산빌딩!C15+을지재단빌딩!C15+을지병원영안실!C15+을지대학병원장례식장!C15+일현미술관!C15+강남을지병원!C15</f>
        <v>165910000</v>
      </c>
      <c r="D15" s="182">
        <f>금산빌딩!D15+을지재단빌딩!D15+을지병원영안실!D15+을지대학병원장례식장!D15+일현미술관!D15+강남을지병원!D15</f>
        <v>165910000</v>
      </c>
      <c r="E15" s="202">
        <f t="shared" si="0"/>
        <v>0</v>
      </c>
      <c r="F15" s="440" t="s">
        <v>484</v>
      </c>
      <c r="G15" s="424"/>
      <c r="H15" s="424"/>
      <c r="I15" s="425"/>
    </row>
    <row r="16" spans="1:9" ht="18.75" customHeight="1">
      <c r="A16" s="34" t="s">
        <v>152</v>
      </c>
      <c r="B16" s="154"/>
      <c r="C16" s="183">
        <f>SUM(C17)</f>
        <v>57650000</v>
      </c>
      <c r="D16" s="184">
        <f>SUM(D17)</f>
        <v>47150000</v>
      </c>
      <c r="E16" s="202">
        <f t="shared" si="0"/>
        <v>10500000</v>
      </c>
      <c r="F16" s="440"/>
      <c r="G16" s="424"/>
      <c r="H16" s="424"/>
      <c r="I16" s="425"/>
    </row>
    <row r="17" spans="1:9" ht="40.5" customHeight="1">
      <c r="A17" s="115"/>
      <c r="B17" s="155" t="s">
        <v>8</v>
      </c>
      <c r="C17" s="181">
        <f>금산빌딩!C17+을지재단빌딩!C17+을지병원영안실!C17+을지대학병원장례식장!C17+일현미술관!C17+강남을지병원!C17</f>
        <v>57650000</v>
      </c>
      <c r="D17" s="182">
        <f>금산빌딩!D17+을지재단빌딩!D17+을지병원영안실!D17+을지대학병원장례식장!D17+일현미술관!D17+강남을지병원!D17</f>
        <v>47150000</v>
      </c>
      <c r="E17" s="201">
        <f t="shared" si="0"/>
        <v>10500000</v>
      </c>
      <c r="F17" s="440" t="s">
        <v>489</v>
      </c>
      <c r="G17" s="424"/>
      <c r="H17" s="424"/>
      <c r="I17" s="425"/>
    </row>
    <row r="18" spans="1:9" ht="18.75" customHeight="1">
      <c r="A18" s="34" t="s">
        <v>9</v>
      </c>
      <c r="B18" s="154"/>
      <c r="C18" s="183">
        <f>SUM(C19:C24)</f>
        <v>5275910000</v>
      </c>
      <c r="D18" s="184">
        <f>SUM(D19:D24)</f>
        <v>5275910000</v>
      </c>
      <c r="E18" s="202">
        <f t="shared" si="0"/>
        <v>0</v>
      </c>
      <c r="F18" s="440"/>
      <c r="G18" s="424"/>
      <c r="H18" s="424"/>
      <c r="I18" s="425"/>
    </row>
    <row r="19" spans="1:13" ht="18.75" customHeight="1">
      <c r="A19" s="36"/>
      <c r="B19" s="154" t="s">
        <v>10</v>
      </c>
      <c r="C19" s="181">
        <f>금산빌딩!C19+을지재단빌딩!C19+을지병원영안실!C19+을지대학병원장례식장!C19+일현미술관!C19+강남을지병원!C19</f>
        <v>1001000000</v>
      </c>
      <c r="D19" s="182">
        <f>금산빌딩!D19+을지재단빌딩!D19+을지병원영안실!D19+을지대학병원장례식장!D19+일현미술관!D19+강남을지병원!D19</f>
        <v>1001000000</v>
      </c>
      <c r="E19" s="202">
        <f t="shared" si="0"/>
        <v>0</v>
      </c>
      <c r="F19" s="440" t="s">
        <v>485</v>
      </c>
      <c r="G19" s="424"/>
      <c r="H19" s="424"/>
      <c r="I19" s="425"/>
      <c r="J19" s="438"/>
      <c r="K19" s="439"/>
      <c r="L19" s="439"/>
      <c r="M19" s="439"/>
    </row>
    <row r="20" spans="1:12" ht="18.75" customHeight="1">
      <c r="A20" s="48"/>
      <c r="B20" s="154" t="s">
        <v>157</v>
      </c>
      <c r="C20" s="181">
        <f>금산빌딩!C20+을지재단빌딩!C20+을지병원영안실!C20+을지대학병원장례식장!C20+일현미술관!C20+강남을지병원!C20</f>
        <v>2190000000</v>
      </c>
      <c r="D20" s="182">
        <f>금산빌딩!D20+을지재단빌딩!D20+을지병원영안실!D20+을지대학병원장례식장!D20+일현미술관!D20+강남을지병원!D20</f>
        <v>2190000000</v>
      </c>
      <c r="E20" s="202">
        <f t="shared" si="0"/>
        <v>0</v>
      </c>
      <c r="F20" s="440" t="s">
        <v>477</v>
      </c>
      <c r="G20" s="424"/>
      <c r="H20" s="424"/>
      <c r="I20" s="425"/>
      <c r="K20" s="349"/>
      <c r="L20" s="349"/>
    </row>
    <row r="21" spans="1:9" ht="18.75" customHeight="1">
      <c r="A21" s="48"/>
      <c r="B21" s="154" t="s">
        <v>126</v>
      </c>
      <c r="C21" s="181">
        <f>금산빌딩!C21+을지재단빌딩!C21+을지병원영안실!C21+을지대학병원장례식장!C21+일현미술관!C21+강남을지병원!C21</f>
        <v>1244910000</v>
      </c>
      <c r="D21" s="182">
        <f>금산빌딩!D21+을지재단빌딩!D21+을지병원영안실!D21+을지대학병원장례식장!D21+일현미술관!D21+강남을지병원!D21</f>
        <v>1244910000</v>
      </c>
      <c r="E21" s="202">
        <f t="shared" si="0"/>
        <v>0</v>
      </c>
      <c r="F21" s="78" t="s">
        <v>319</v>
      </c>
      <c r="G21" s="224">
        <f>+I21/H21</f>
        <v>103742500</v>
      </c>
      <c r="H21" s="224">
        <v>12</v>
      </c>
      <c r="I21" s="33">
        <f>+C21</f>
        <v>1244910000</v>
      </c>
    </row>
    <row r="22" spans="1:10" ht="19.5" customHeight="1">
      <c r="A22" s="89"/>
      <c r="B22" s="154" t="s">
        <v>158</v>
      </c>
      <c r="C22" s="181">
        <f>금산빌딩!C22+을지재단빌딩!C22+을지병원영안실!C22+을지대학병원장례식장!C22+일현미술관!C22+강남을지병원!C22</f>
        <v>0</v>
      </c>
      <c r="D22" s="182">
        <f>금산빌딩!D22+을지재단빌딩!D22+을지병원영안실!D22+을지대학병원장례식장!D22+일현미술관!D22+강남을지병원!D22</f>
        <v>0</v>
      </c>
      <c r="E22" s="201">
        <f t="shared" si="0"/>
        <v>0</v>
      </c>
      <c r="F22" s="440"/>
      <c r="G22" s="424"/>
      <c r="H22" s="424"/>
      <c r="I22" s="425"/>
      <c r="J22" s="350"/>
    </row>
    <row r="23" spans="1:9" ht="19.5" customHeight="1">
      <c r="A23" s="90"/>
      <c r="B23" s="154" t="s">
        <v>159</v>
      </c>
      <c r="C23" s="181">
        <f>금산빌딩!C23+을지재단빌딩!C23+을지병원영안실!C23+을지대학병원장례식장!C23+일현미술관!C23+강남을지병원!C23</f>
        <v>720000000</v>
      </c>
      <c r="D23" s="182">
        <f>금산빌딩!D23+을지재단빌딩!D23+을지병원영안실!D23+을지대학병원장례식장!D23+일현미술관!D23+강남을지병원!D23</f>
        <v>720000000</v>
      </c>
      <c r="E23" s="202">
        <f t="shared" si="0"/>
        <v>0</v>
      </c>
      <c r="F23" s="162" t="s">
        <v>333</v>
      </c>
      <c r="G23" s="224">
        <f>+I23/H23</f>
        <v>60000000</v>
      </c>
      <c r="H23" s="224">
        <v>12</v>
      </c>
      <c r="I23" s="225">
        <f>+C23</f>
        <v>720000000</v>
      </c>
    </row>
    <row r="24" spans="1:9" ht="19.5" customHeight="1">
      <c r="A24" s="27"/>
      <c r="B24" s="154" t="s">
        <v>160</v>
      </c>
      <c r="C24" s="181">
        <f>금산빌딩!C24+을지재단빌딩!C24+을지병원영안실!C24+을지대학병원장례식장!C24+일현미술관!C24+강남을지병원!C24</f>
        <v>120000000</v>
      </c>
      <c r="D24" s="182">
        <f>금산빌딩!D24+을지재단빌딩!D24+을지병원영안실!D24+을지대학병원장례식장!D24+일현미술관!D24+강남을지병원!D24</f>
        <v>120000000</v>
      </c>
      <c r="E24" s="202">
        <f t="shared" si="0"/>
        <v>0</v>
      </c>
      <c r="F24" s="440" t="s">
        <v>465</v>
      </c>
      <c r="G24" s="424"/>
      <c r="H24" s="424"/>
      <c r="I24" s="425"/>
    </row>
    <row r="25" spans="1:9" ht="18.75" customHeight="1">
      <c r="A25" s="100" t="s">
        <v>11</v>
      </c>
      <c r="B25" s="156"/>
      <c r="C25" s="280">
        <f>SUM(C26+C29)</f>
        <v>0</v>
      </c>
      <c r="D25" s="186">
        <f>SUM(D26+D29)</f>
        <v>0</v>
      </c>
      <c r="E25" s="204">
        <f t="shared" si="0"/>
        <v>0</v>
      </c>
      <c r="F25" s="441"/>
      <c r="G25" s="442"/>
      <c r="H25" s="442"/>
      <c r="I25" s="443"/>
    </row>
    <row r="26" spans="1:9" ht="18.75" customHeight="1">
      <c r="A26" s="47" t="s">
        <v>12</v>
      </c>
      <c r="B26" s="155"/>
      <c r="C26" s="181">
        <f>SUM(C27:C28)</f>
        <v>0</v>
      </c>
      <c r="D26" s="182">
        <f>SUM(D27:D28)</f>
        <v>0</v>
      </c>
      <c r="E26" s="201">
        <f t="shared" si="0"/>
        <v>0</v>
      </c>
      <c r="F26" s="444"/>
      <c r="G26" s="445"/>
      <c r="H26" s="445"/>
      <c r="I26" s="446"/>
    </row>
    <row r="27" spans="1:9" ht="18.75" customHeight="1">
      <c r="A27" s="36"/>
      <c r="B27" s="154" t="s">
        <v>13</v>
      </c>
      <c r="C27" s="181">
        <f>금산빌딩!C27+을지재단빌딩!C27+을지병원영안실!C27+을지대학병원장례식장!C27+일현미술관!C27+강남을지병원!C27</f>
        <v>0</v>
      </c>
      <c r="D27" s="182">
        <f>금산빌딩!D27+을지재단빌딩!D27+을지병원영안실!D27+을지대학병원장례식장!D27+일현미술관!D27+강남을지병원!D27</f>
        <v>0</v>
      </c>
      <c r="E27" s="202">
        <f t="shared" si="0"/>
        <v>0</v>
      </c>
      <c r="F27" s="440"/>
      <c r="G27" s="424"/>
      <c r="H27" s="424"/>
      <c r="I27" s="425"/>
    </row>
    <row r="28" spans="1:9" ht="18.75" customHeight="1">
      <c r="A28" s="47"/>
      <c r="B28" s="155" t="s">
        <v>14</v>
      </c>
      <c r="C28" s="181">
        <f>금산빌딩!C28+을지재단빌딩!C28+을지병원영안실!C28+을지대학병원장례식장!C28+일현미술관!C28+강남을지병원!C28</f>
        <v>0</v>
      </c>
      <c r="D28" s="182">
        <f>금산빌딩!D28+을지재단빌딩!D28+을지병원영안실!D28+을지대학병원장례식장!D28+일현미술관!D28+강남을지병원!D28</f>
        <v>0</v>
      </c>
      <c r="E28" s="201">
        <f t="shared" si="0"/>
        <v>0</v>
      </c>
      <c r="F28" s="440" t="s">
        <v>151</v>
      </c>
      <c r="G28" s="424"/>
      <c r="H28" s="424"/>
      <c r="I28" s="425"/>
    </row>
    <row r="29" spans="1:9" ht="19.5" customHeight="1">
      <c r="A29" s="34" t="s">
        <v>15</v>
      </c>
      <c r="B29" s="154"/>
      <c r="C29" s="181">
        <f>금산빌딩!C29+을지재단빌딩!C29+을지병원영안실!C29+을지대학병원장례식장!C29+일현미술관!C29+강남을지병원!C29</f>
        <v>0</v>
      </c>
      <c r="D29" s="182">
        <f>금산빌딩!D29+을지재단빌딩!D29+을지병원영안실!D29+을지대학병원장례식장!D29+일현미술관!D29+강남을지병원!D29</f>
        <v>0</v>
      </c>
      <c r="E29" s="202">
        <f t="shared" si="0"/>
        <v>0</v>
      </c>
      <c r="F29" s="440"/>
      <c r="G29" s="424"/>
      <c r="H29" s="424"/>
      <c r="I29" s="425"/>
    </row>
    <row r="30" spans="1:9" ht="19.5" customHeight="1">
      <c r="A30" s="36"/>
      <c r="B30" s="154" t="s">
        <v>16</v>
      </c>
      <c r="C30" s="181">
        <f>금산빌딩!C30+을지재단빌딩!C30+을지병원영안실!C30+을지대학병원장례식장!C30+일현미술관!C30+강남을지병원!C30</f>
        <v>0</v>
      </c>
      <c r="D30" s="182">
        <f>금산빌딩!D30+을지재단빌딩!D30+을지병원영안실!D30+을지대학병원장례식장!D30+일현미술관!D30+강남을지병원!D30</f>
        <v>0</v>
      </c>
      <c r="E30" s="202">
        <f t="shared" si="0"/>
        <v>0</v>
      </c>
      <c r="F30" s="440"/>
      <c r="G30" s="424"/>
      <c r="H30" s="424"/>
      <c r="I30" s="425"/>
    </row>
    <row r="31" spans="1:9" ht="19.5" customHeight="1">
      <c r="A31" s="48"/>
      <c r="B31" s="154" t="s">
        <v>17</v>
      </c>
      <c r="C31" s="181">
        <f>금산빌딩!C31+을지재단빌딩!C31+을지병원영안실!C31+을지대학병원장례식장!C31+일현미술관!C31+강남을지병원!C31</f>
        <v>0</v>
      </c>
      <c r="D31" s="182">
        <f>금산빌딩!D31+을지재단빌딩!D31+을지병원영안실!D31+을지대학병원장례식장!D31+일현미술관!D31+강남을지병원!D31</f>
        <v>0</v>
      </c>
      <c r="E31" s="202">
        <f t="shared" si="0"/>
        <v>0</v>
      </c>
      <c r="F31" s="440"/>
      <c r="G31" s="424"/>
      <c r="H31" s="424"/>
      <c r="I31" s="425"/>
    </row>
    <row r="32" spans="1:9" ht="19.5" customHeight="1">
      <c r="A32" s="47"/>
      <c r="B32" s="154" t="s">
        <v>18</v>
      </c>
      <c r="C32" s="181">
        <f>금산빌딩!C32+을지재단빌딩!C32+을지병원영안실!C32+을지대학병원장례식장!C32+일현미술관!C32+강남을지병원!C32</f>
        <v>0</v>
      </c>
      <c r="D32" s="182">
        <f>금산빌딩!D32+을지재단빌딩!D32+을지병원영안실!D32+을지대학병원장례식장!D32+일현미술관!D32+강남을지병원!D32</f>
        <v>0</v>
      </c>
      <c r="E32" s="202">
        <f t="shared" si="0"/>
        <v>0</v>
      </c>
      <c r="F32" s="440"/>
      <c r="G32" s="424"/>
      <c r="H32" s="424"/>
      <c r="I32" s="425"/>
    </row>
    <row r="33" spans="1:9" ht="19.5" customHeight="1">
      <c r="A33" s="28" t="s">
        <v>19</v>
      </c>
      <c r="B33" s="153"/>
      <c r="C33" s="279">
        <f>SUM(C34)</f>
        <v>5492513870</v>
      </c>
      <c r="D33" s="185">
        <f>SUM(D34)</f>
        <v>0</v>
      </c>
      <c r="E33" s="203">
        <f t="shared" si="0"/>
        <v>5492513870</v>
      </c>
      <c r="F33" s="440"/>
      <c r="G33" s="424"/>
      <c r="H33" s="424"/>
      <c r="I33" s="425"/>
    </row>
    <row r="34" spans="1:9" ht="19.5" customHeight="1">
      <c r="A34" s="34" t="s">
        <v>20</v>
      </c>
      <c r="B34" s="154"/>
      <c r="C34" s="183">
        <f>SUM(C35:C39)</f>
        <v>5492513870</v>
      </c>
      <c r="D34" s="184">
        <f>SUM(D35:D39)</f>
        <v>0</v>
      </c>
      <c r="E34" s="202">
        <f t="shared" si="0"/>
        <v>5492513870</v>
      </c>
      <c r="F34" s="440"/>
      <c r="G34" s="424"/>
      <c r="H34" s="424"/>
      <c r="I34" s="425"/>
    </row>
    <row r="35" spans="1:9" ht="19.5" customHeight="1">
      <c r="A35" s="36"/>
      <c r="B35" s="154" t="s">
        <v>21</v>
      </c>
      <c r="C35" s="183">
        <f>금산빌딩!C35+을지재단빌딩!C35+을지병원영안실!C35+을지대학병원장례식장!C35+일현미술관!C35+강남을지병원!C35</f>
        <v>3641516650</v>
      </c>
      <c r="D35" s="184">
        <f>금산빌딩!D35+을지재단빌딩!D35+을지병원영안실!D35+을지대학병원장례식장!D35+일현미술관!D35</f>
        <v>0</v>
      </c>
      <c r="E35" s="202">
        <f t="shared" si="0"/>
        <v>3641516650</v>
      </c>
      <c r="F35" s="440" t="s">
        <v>486</v>
      </c>
      <c r="G35" s="424"/>
      <c r="H35" s="424"/>
      <c r="I35" s="425"/>
    </row>
    <row r="36" spans="1:9" ht="19.5" customHeight="1">
      <c r="A36" s="48"/>
      <c r="B36" s="154" t="s">
        <v>22</v>
      </c>
      <c r="C36" s="183">
        <f>금산빌딩!C36+을지재단빌딩!C36+을지병원영안실!C36+을지대학병원장례식장!C36+일현미술관!C36+강남을지병원!C36</f>
        <v>1850997220</v>
      </c>
      <c r="D36" s="184">
        <f>금산빌딩!D36+을지재단빌딩!D36+을지병원영안실!D36+을지대학병원장례식장!D36+일현미술관!D36</f>
        <v>0</v>
      </c>
      <c r="E36" s="202">
        <f t="shared" si="0"/>
        <v>1850997220</v>
      </c>
      <c r="F36" s="440" t="s">
        <v>487</v>
      </c>
      <c r="G36" s="424"/>
      <c r="H36" s="424"/>
      <c r="I36" s="425"/>
    </row>
    <row r="37" spans="1:9" ht="19.5" customHeight="1">
      <c r="A37" s="48"/>
      <c r="B37" s="154" t="s">
        <v>23</v>
      </c>
      <c r="C37" s="183">
        <f>금산빌딩!C37+을지재단빌딩!C37+을지병원영안실!C37+을지대학병원장례식장!C37+일현미술관!C37+강남을지병원!C37</f>
        <v>0</v>
      </c>
      <c r="D37" s="184">
        <f>금산빌딩!D37+을지재단빌딩!D37+을지병원영안실!D37+을지대학병원장례식장!D37+일현미술관!D37</f>
        <v>0</v>
      </c>
      <c r="E37" s="202">
        <f t="shared" si="0"/>
        <v>0</v>
      </c>
      <c r="F37" s="440"/>
      <c r="G37" s="424"/>
      <c r="H37" s="424"/>
      <c r="I37" s="425"/>
    </row>
    <row r="38" spans="1:9" ht="19.5" customHeight="1">
      <c r="A38" s="48"/>
      <c r="B38" s="155" t="s">
        <v>24</v>
      </c>
      <c r="C38" s="183">
        <f>금산빌딩!C38+을지재단빌딩!C38+을지병원영안실!C38+을지대학병원장례식장!C38+일현미술관!C38+강남을지병원!C38</f>
        <v>0</v>
      </c>
      <c r="D38" s="182">
        <f>금산빌딩!D38+을지재단빌딩!D38+을지병원영안실!D38+을지대학병원장례식장!D38+일현미술관!D38</f>
        <v>0</v>
      </c>
      <c r="E38" s="201">
        <f t="shared" si="0"/>
        <v>0</v>
      </c>
      <c r="F38" s="440"/>
      <c r="G38" s="424"/>
      <c r="H38" s="424"/>
      <c r="I38" s="425"/>
    </row>
    <row r="39" spans="1:9" ht="19.5" customHeight="1">
      <c r="A39" s="47"/>
      <c r="B39" s="154" t="s">
        <v>25</v>
      </c>
      <c r="C39" s="183">
        <f>금산빌딩!C39+을지재단빌딩!C39+을지병원영안실!C39+을지대학병원장례식장!C39+일현미술관!C39+강남을지병원!C39</f>
        <v>0</v>
      </c>
      <c r="D39" s="184">
        <f>금산빌딩!D39+을지재단빌딩!D39+을지병원영안실!D39+을지대학병원장례식장!D39+일현미술관!D39</f>
        <v>0</v>
      </c>
      <c r="E39" s="202">
        <f t="shared" si="0"/>
        <v>0</v>
      </c>
      <c r="F39" s="440"/>
      <c r="G39" s="424"/>
      <c r="H39" s="424"/>
      <c r="I39" s="425"/>
    </row>
    <row r="40" spans="1:9" ht="19.5" customHeight="1">
      <c r="A40" s="49" t="s">
        <v>26</v>
      </c>
      <c r="B40" s="155"/>
      <c r="C40" s="277">
        <f>SUM(C41)</f>
        <v>0</v>
      </c>
      <c r="D40" s="180">
        <f>SUM(D41)</f>
        <v>0</v>
      </c>
      <c r="E40" s="200">
        <f t="shared" si="0"/>
        <v>0</v>
      </c>
      <c r="F40" s="440"/>
      <c r="G40" s="424"/>
      <c r="H40" s="424"/>
      <c r="I40" s="425"/>
    </row>
    <row r="41" spans="1:9" ht="19.5" customHeight="1">
      <c r="A41" s="34" t="s">
        <v>27</v>
      </c>
      <c r="B41" s="154"/>
      <c r="C41" s="183">
        <f>SUM(C42)</f>
        <v>0</v>
      </c>
      <c r="D41" s="184">
        <f>SUM(D42)</f>
        <v>0</v>
      </c>
      <c r="E41" s="202">
        <f t="shared" si="0"/>
        <v>0</v>
      </c>
      <c r="F41" s="440"/>
      <c r="G41" s="424"/>
      <c r="H41" s="424"/>
      <c r="I41" s="425"/>
    </row>
    <row r="42" spans="1:9" ht="19.5" customHeight="1">
      <c r="A42" s="36"/>
      <c r="B42" s="154" t="s">
        <v>28</v>
      </c>
      <c r="C42" s="183">
        <f>금산빌딩!C42+을지재단빌딩!C42+을지병원영안실!C42+을지대학병원장례식장!C42+일현미술관!C42+강남을지병원!C42</f>
        <v>0</v>
      </c>
      <c r="D42" s="184">
        <f>금산빌딩!D42+을지재단빌딩!D42+을지병원영안실!D42+을지대학병원장례식장!D42+일현미술관!D42</f>
        <v>0</v>
      </c>
      <c r="E42" s="202">
        <f t="shared" si="0"/>
        <v>0</v>
      </c>
      <c r="F42" s="440"/>
      <c r="G42" s="424"/>
      <c r="H42" s="424"/>
      <c r="I42" s="425"/>
    </row>
    <row r="43" spans="1:9" ht="21" customHeight="1">
      <c r="A43" s="28" t="s">
        <v>29</v>
      </c>
      <c r="B43" s="153"/>
      <c r="C43" s="279">
        <f>SUM(C44+C47)</f>
        <v>179500000</v>
      </c>
      <c r="D43" s="185">
        <f>SUM(D44+D47)</f>
        <v>179500000</v>
      </c>
      <c r="E43" s="203">
        <f t="shared" si="0"/>
        <v>0</v>
      </c>
      <c r="F43" s="440"/>
      <c r="G43" s="424"/>
      <c r="H43" s="424"/>
      <c r="I43" s="425"/>
    </row>
    <row r="44" spans="1:9" ht="21" customHeight="1">
      <c r="A44" s="34" t="s">
        <v>30</v>
      </c>
      <c r="B44" s="154"/>
      <c r="C44" s="183">
        <f>SUM(C45:C46)</f>
        <v>0</v>
      </c>
      <c r="D44" s="184">
        <f>SUM(D45:D46)</f>
        <v>0</v>
      </c>
      <c r="E44" s="202">
        <f t="shared" si="0"/>
        <v>0</v>
      </c>
      <c r="F44" s="440"/>
      <c r="G44" s="424"/>
      <c r="H44" s="424"/>
      <c r="I44" s="425"/>
    </row>
    <row r="45" spans="1:9" ht="21" customHeight="1">
      <c r="A45" s="36"/>
      <c r="B45" s="154" t="s">
        <v>31</v>
      </c>
      <c r="C45" s="183">
        <f>금산빌딩!C45+을지재단빌딩!C45+을지병원영안실!C45+을지대학병원장례식장!C45+일현미술관!C45+강남을지병원!C45</f>
        <v>0</v>
      </c>
      <c r="D45" s="184">
        <f>금산빌딩!D45+을지재단빌딩!D45+을지병원영안실!D45+을지대학병원장례식장!D45+일현미술관!D45</f>
        <v>0</v>
      </c>
      <c r="E45" s="202">
        <f t="shared" si="0"/>
        <v>0</v>
      </c>
      <c r="F45" s="440"/>
      <c r="G45" s="424"/>
      <c r="H45" s="424"/>
      <c r="I45" s="425"/>
    </row>
    <row r="46" spans="1:9" ht="21" customHeight="1">
      <c r="A46" s="37"/>
      <c r="B46" s="156" t="s">
        <v>32</v>
      </c>
      <c r="C46" s="282">
        <f>금산빌딩!C46+을지재단빌딩!C46+을지병원영안실!C46+을지대학병원장례식장!C46+일현미술관!C46+강남을지병원!C46</f>
        <v>0</v>
      </c>
      <c r="D46" s="187">
        <f>금산빌딩!D46+을지재단빌딩!D46+을지병원영안실!D46+을지대학병원장례식장!D46+일현미술관!D46</f>
        <v>0</v>
      </c>
      <c r="E46" s="205">
        <f t="shared" si="0"/>
        <v>0</v>
      </c>
      <c r="F46" s="441" t="s">
        <v>151</v>
      </c>
      <c r="G46" s="442"/>
      <c r="H46" s="442"/>
      <c r="I46" s="443"/>
    </row>
    <row r="47" spans="1:9" ht="21" customHeight="1">
      <c r="A47" s="47" t="s">
        <v>33</v>
      </c>
      <c r="B47" s="155"/>
      <c r="C47" s="277">
        <f>SUM(C48:C49)</f>
        <v>179500000</v>
      </c>
      <c r="D47" s="180">
        <f>SUM(D48:D49)</f>
        <v>179500000</v>
      </c>
      <c r="E47" s="200">
        <f t="shared" si="0"/>
        <v>0</v>
      </c>
      <c r="F47" s="444"/>
      <c r="G47" s="445"/>
      <c r="H47" s="445"/>
      <c r="I47" s="446"/>
    </row>
    <row r="48" spans="1:9" ht="21" customHeight="1">
      <c r="A48" s="36"/>
      <c r="B48" s="154" t="s">
        <v>34</v>
      </c>
      <c r="C48" s="181">
        <f>금산빌딩!C48+을지재단빌딩!C48+을지병원영안실!C48+을지대학병원장례식장!C48+일현미술관!C48+강남을지병원!C48</f>
        <v>179500000</v>
      </c>
      <c r="D48" s="182">
        <f>금산빌딩!D48+을지재단빌딩!D48+을지병원영안실!D48+을지대학병원장례식장!D48+일현미술관!D48+강남을지병원!D48</f>
        <v>179500000</v>
      </c>
      <c r="E48" s="202">
        <f t="shared" si="0"/>
        <v>0</v>
      </c>
      <c r="F48" s="440" t="s">
        <v>466</v>
      </c>
      <c r="G48" s="424"/>
      <c r="H48" s="424"/>
      <c r="I48" s="425"/>
    </row>
    <row r="49" spans="1:9" ht="21" customHeight="1">
      <c r="A49" s="47"/>
      <c r="B49" s="154" t="s">
        <v>35</v>
      </c>
      <c r="C49" s="183">
        <f>금산빌딩!C49+을지재단빌딩!C49+을지병원영안실!C49+을지대학병원장례식장!C49+일현미술관!C49+강남을지병원!C49</f>
        <v>0</v>
      </c>
      <c r="D49" s="184">
        <f>금산빌딩!D49+을지재단빌딩!D49+을지병원영안실!D49+을지대학병원장례식장!D49+일현미술관!D49</f>
        <v>0</v>
      </c>
      <c r="E49" s="202">
        <f t="shared" si="0"/>
        <v>0</v>
      </c>
      <c r="F49" s="440" t="s">
        <v>151</v>
      </c>
      <c r="G49" s="424"/>
      <c r="H49" s="424"/>
      <c r="I49" s="425"/>
    </row>
    <row r="50" spans="1:9" ht="21" customHeight="1">
      <c r="A50" s="49" t="s">
        <v>36</v>
      </c>
      <c r="B50" s="157"/>
      <c r="C50" s="277">
        <f>SUM(C51)</f>
        <v>1150000000</v>
      </c>
      <c r="D50" s="180">
        <f>SUM(D51)</f>
        <v>1650000000</v>
      </c>
      <c r="E50" s="200">
        <f t="shared" si="0"/>
        <v>-500000000</v>
      </c>
      <c r="F50" s="440"/>
      <c r="G50" s="424"/>
      <c r="H50" s="424"/>
      <c r="I50" s="425"/>
    </row>
    <row r="51" spans="1:9" ht="21" customHeight="1">
      <c r="A51" s="34" t="s">
        <v>145</v>
      </c>
      <c r="B51" s="154"/>
      <c r="C51" s="183">
        <f>SUM(C52)</f>
        <v>1150000000</v>
      </c>
      <c r="D51" s="184">
        <f>SUM(D52)</f>
        <v>1650000000</v>
      </c>
      <c r="E51" s="202">
        <f t="shared" si="0"/>
        <v>-500000000</v>
      </c>
      <c r="F51" s="440"/>
      <c r="G51" s="424"/>
      <c r="H51" s="424"/>
      <c r="I51" s="425"/>
    </row>
    <row r="52" spans="1:9" ht="29.25" customHeight="1">
      <c r="A52" s="36"/>
      <c r="B52" s="158" t="s">
        <v>146</v>
      </c>
      <c r="C52" s="282">
        <f>금산빌딩!C52+을지재단빌딩!C52+을지병원영안실!C52+을지대학병원장례식장!C52+일현미술관!C52+강남을지병원!C52</f>
        <v>1150000000</v>
      </c>
      <c r="D52" s="187">
        <f>금산빌딩!D52+을지재단빌딩!D52+을지병원영안실!D52+을지대학병원장례식장!D52+일현미술관!D52+강남을지병원!D52</f>
        <v>1650000000</v>
      </c>
      <c r="E52" s="205">
        <f t="shared" si="0"/>
        <v>-500000000</v>
      </c>
      <c r="F52" s="440" t="s">
        <v>512</v>
      </c>
      <c r="G52" s="424"/>
      <c r="H52" s="424"/>
      <c r="I52" s="425"/>
    </row>
    <row r="53" spans="1:9" ht="21" customHeight="1">
      <c r="A53" s="83" t="s">
        <v>37</v>
      </c>
      <c r="B53" s="159"/>
      <c r="C53" s="277">
        <f>금산빌딩!C53+을지재단빌딩!C53+을지병원영안실!C53+을지대학병원장례식장!C53+일현미술관!C53+강남을지병원!C53</f>
        <v>9301058722</v>
      </c>
      <c r="D53" s="180">
        <f>금산빌딩!D53+을지재단빌딩!D53+을지병원영안실!D53+을지대학병원장례식장!D53+일현미술관!D53+강남을지병원!D53</f>
        <v>6232544280</v>
      </c>
      <c r="E53" s="200">
        <f t="shared" si="0"/>
        <v>3068514442</v>
      </c>
      <c r="F53" s="164" t="s">
        <v>155</v>
      </c>
      <c r="G53" s="98">
        <f>C53</f>
        <v>9301058722</v>
      </c>
      <c r="H53" s="87"/>
      <c r="I53" s="88"/>
    </row>
    <row r="54" spans="1:9" ht="21" customHeight="1">
      <c r="A54" s="49" t="s">
        <v>269</v>
      </c>
      <c r="B54" s="157"/>
      <c r="C54" s="277">
        <f>SUM(C55:C56)</f>
        <v>9739877032</v>
      </c>
      <c r="D54" s="180">
        <f>SUM(D55:D56)</f>
        <v>0</v>
      </c>
      <c r="E54" s="200">
        <f t="shared" si="0"/>
        <v>9739877032</v>
      </c>
      <c r="F54" s="440"/>
      <c r="G54" s="424"/>
      <c r="H54" s="424"/>
      <c r="I54" s="425"/>
    </row>
    <row r="55" spans="1:9" ht="21" customHeight="1">
      <c r="A55" s="36"/>
      <c r="B55" s="154" t="s">
        <v>108</v>
      </c>
      <c r="C55" s="181">
        <v>9351696346</v>
      </c>
      <c r="D55" s="182">
        <f>금산빌딩!D55+을지재단빌딩!D55+을지병원영안실!D55+을지대학병원장례식장!D55+일현미술관!D55+강남을지병원!D55</f>
        <v>0</v>
      </c>
      <c r="E55" s="202">
        <f t="shared" si="0"/>
        <v>9351696346</v>
      </c>
      <c r="F55" s="440"/>
      <c r="G55" s="424"/>
      <c r="H55" s="424"/>
      <c r="I55" s="425"/>
    </row>
    <row r="56" spans="1:9" ht="21" customHeight="1">
      <c r="A56" s="47"/>
      <c r="B56" s="154" t="s">
        <v>109</v>
      </c>
      <c r="C56" s="181">
        <v>388180686</v>
      </c>
      <c r="D56" s="182">
        <f>금산빌딩!D56+을지재단빌딩!D56+을지병원영안실!D56+을지대학병원장례식장!D56+일현미술관!D56+강남을지병원!D56</f>
        <v>0</v>
      </c>
      <c r="E56" s="202">
        <f t="shared" si="0"/>
        <v>388180686</v>
      </c>
      <c r="F56" s="440"/>
      <c r="G56" s="424"/>
      <c r="H56" s="424"/>
      <c r="I56" s="425"/>
    </row>
    <row r="57" spans="1:9" ht="19.5" customHeight="1">
      <c r="A57" s="28" t="s">
        <v>270</v>
      </c>
      <c r="B57" s="153"/>
      <c r="C57" s="279">
        <f>SUM(C58:C60)</f>
        <v>438818310</v>
      </c>
      <c r="D57" s="185">
        <f>SUM(D58:D60)</f>
        <v>0</v>
      </c>
      <c r="E57" s="203">
        <f t="shared" si="0"/>
        <v>438818310</v>
      </c>
      <c r="F57" s="440"/>
      <c r="G57" s="424"/>
      <c r="H57" s="424"/>
      <c r="I57" s="425"/>
    </row>
    <row r="58" spans="1:9" ht="19.5" customHeight="1">
      <c r="A58" s="36"/>
      <c r="B58" s="154" t="s">
        <v>111</v>
      </c>
      <c r="C58" s="183">
        <v>46851629</v>
      </c>
      <c r="D58" s="184">
        <v>0</v>
      </c>
      <c r="E58" s="202">
        <f t="shared" si="0"/>
        <v>46851629</v>
      </c>
      <c r="F58" s="440"/>
      <c r="G58" s="424"/>
      <c r="H58" s="424"/>
      <c r="I58" s="425"/>
    </row>
    <row r="59" spans="1:9" ht="19.5" customHeight="1">
      <c r="A59" s="48"/>
      <c r="B59" s="154" t="s">
        <v>112</v>
      </c>
      <c r="C59" s="183">
        <v>116620</v>
      </c>
      <c r="D59" s="184">
        <v>0</v>
      </c>
      <c r="E59" s="202">
        <f t="shared" si="0"/>
        <v>116620</v>
      </c>
      <c r="F59" s="440"/>
      <c r="G59" s="424"/>
      <c r="H59" s="424"/>
      <c r="I59" s="425"/>
    </row>
    <row r="60" spans="1:9" ht="19.5" customHeight="1">
      <c r="A60" s="47"/>
      <c r="B60" s="154" t="s">
        <v>113</v>
      </c>
      <c r="C60" s="183">
        <v>391850061</v>
      </c>
      <c r="D60" s="184">
        <v>0</v>
      </c>
      <c r="E60" s="202">
        <f t="shared" si="0"/>
        <v>391850061</v>
      </c>
      <c r="F60" s="440"/>
      <c r="G60" s="424"/>
      <c r="H60" s="424"/>
      <c r="I60" s="425"/>
    </row>
    <row r="61" spans="1:9" ht="21" customHeight="1">
      <c r="A61" s="52" t="s">
        <v>38</v>
      </c>
      <c r="B61" s="160"/>
      <c r="C61" s="280">
        <f>C7+C13+C25+C33+C40+C43+C50+C53</f>
        <v>21622542592</v>
      </c>
      <c r="D61" s="186">
        <f>D7+D13+D25+D33+D40+D43+D50+D53</f>
        <v>13551014280</v>
      </c>
      <c r="E61" s="204">
        <f t="shared" si="0"/>
        <v>8071528312</v>
      </c>
      <c r="F61" s="441"/>
      <c r="G61" s="442"/>
      <c r="H61" s="442"/>
      <c r="I61" s="443"/>
    </row>
    <row r="63" spans="3:4" ht="13.5">
      <c r="C63" s="188">
        <f>C54-C57</f>
        <v>9301058722</v>
      </c>
      <c r="D63" s="188">
        <f>D54-D57</f>
        <v>0</v>
      </c>
    </row>
    <row r="64" ht="13.5">
      <c r="C64" s="188">
        <f>+C53</f>
        <v>9301058722</v>
      </c>
    </row>
    <row r="65" ht="13.5">
      <c r="C65" s="188">
        <f>+C63-C64</f>
        <v>0</v>
      </c>
    </row>
  </sheetData>
  <sheetProtection/>
  <mergeCells count="59">
    <mergeCell ref="F11:I11"/>
    <mergeCell ref="F19:I19"/>
    <mergeCell ref="F20:I20"/>
    <mergeCell ref="F16:I16"/>
    <mergeCell ref="F18:I18"/>
    <mergeCell ref="F24:I24"/>
    <mergeCell ref="F22:I22"/>
    <mergeCell ref="A1:I1"/>
    <mergeCell ref="A2:I2"/>
    <mergeCell ref="C5:C6"/>
    <mergeCell ref="D5:D6"/>
    <mergeCell ref="E5:E6"/>
    <mergeCell ref="F5:I6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47:I47"/>
    <mergeCell ref="F36:I36"/>
    <mergeCell ref="F37:I37"/>
    <mergeCell ref="F38:I38"/>
    <mergeCell ref="F39:I39"/>
    <mergeCell ref="F40:I40"/>
    <mergeCell ref="F41:I41"/>
    <mergeCell ref="F49:I49"/>
    <mergeCell ref="F50:I50"/>
    <mergeCell ref="F51:I51"/>
    <mergeCell ref="F54:I54"/>
    <mergeCell ref="F52:I52"/>
    <mergeCell ref="F48:I48"/>
    <mergeCell ref="F55:I55"/>
    <mergeCell ref="F42:I42"/>
    <mergeCell ref="F43:I43"/>
    <mergeCell ref="F44:I44"/>
    <mergeCell ref="F45:I45"/>
    <mergeCell ref="F46:I46"/>
    <mergeCell ref="F56:I56"/>
    <mergeCell ref="F57:I57"/>
    <mergeCell ref="F58:I58"/>
    <mergeCell ref="F59:I59"/>
    <mergeCell ref="F60:I60"/>
    <mergeCell ref="F61:I61"/>
    <mergeCell ref="J19:M19"/>
    <mergeCell ref="F14:I14"/>
    <mergeCell ref="F7:I7"/>
    <mergeCell ref="F8:I8"/>
    <mergeCell ref="F9:I9"/>
    <mergeCell ref="F10:I10"/>
    <mergeCell ref="F12:I12"/>
    <mergeCell ref="F13:I13"/>
    <mergeCell ref="F15:I15"/>
    <mergeCell ref="F17:I17"/>
  </mergeCells>
  <printOptions/>
  <pageMargins left="0.26" right="0.19" top="0.66" bottom="0.54" header="0.45" footer="0.17"/>
  <pageSetup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을지병원관재팀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조칠래</dc:creator>
  <cp:keywords/>
  <dc:description/>
  <cp:lastModifiedBy>EMCN</cp:lastModifiedBy>
  <cp:lastPrinted>2020-12-28T07:47:26Z</cp:lastPrinted>
  <dcterms:created xsi:type="dcterms:W3CDTF">2003-02-07T09:32:12Z</dcterms:created>
  <dcterms:modified xsi:type="dcterms:W3CDTF">2021-01-06T05:55:25Z</dcterms:modified>
  <cp:category/>
  <cp:version/>
  <cp:contentType/>
  <cp:contentStatus/>
</cp:coreProperties>
</file>