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3"/>
  </bookViews>
  <sheets>
    <sheet name="장부" sheetId="1" r:id="rId1"/>
    <sheet name="표지" sheetId="2" r:id="rId2"/>
    <sheet name="합계잔액시산표" sheetId="3" r:id="rId3"/>
    <sheet name="대차,손익계산서" sheetId="4" r:id="rId4"/>
    <sheet name="현금흐름표" sheetId="5" r:id="rId5"/>
  </sheets>
  <externalReferences>
    <externalReference r:id="rId8"/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조홍순</author>
  </authors>
  <commentList>
    <comment ref="C11" authorId="0">
      <text>
        <r>
          <rPr>
            <b/>
            <sz val="9"/>
            <rFont val="돋움"/>
            <family val="3"/>
          </rPr>
          <t>부가세예수금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선수수익</t>
        </r>
      </text>
    </comment>
    <comment ref="C15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수익대체액</t>
        </r>
      </text>
    </comment>
    <comment ref="C18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선입금액</t>
        </r>
      </text>
    </comment>
    <comment ref="C20" authorId="0">
      <text>
        <r>
          <rPr>
            <b/>
            <sz val="9"/>
            <rFont val="돋움"/>
            <family val="3"/>
          </rPr>
          <t>임대수입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미수금</t>
        </r>
      </text>
    </comment>
    <comment ref="C22" authorId="0">
      <text>
        <r>
          <rPr>
            <b/>
            <sz val="9"/>
            <rFont val="돋움"/>
            <family val="3"/>
          </rPr>
          <t>부가세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예수금</t>
        </r>
      </text>
    </comment>
    <comment ref="C25" authorId="0">
      <text>
        <r>
          <rPr>
            <b/>
            <sz val="9"/>
            <rFont val="돋움"/>
            <family val="3"/>
          </rPr>
          <t>미수대체 및 연구비 예수금 64,000,000, 원천세예수 등 증가</t>
        </r>
      </text>
    </comment>
    <comment ref="C52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수정대체액</t>
        </r>
      </text>
    </comment>
    <comment ref="C53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기타입금</t>
        </r>
      </text>
    </comment>
    <comment ref="C129" authorId="0">
      <text>
        <r>
          <rPr>
            <b/>
            <sz val="9"/>
            <rFont val="돋움"/>
            <family val="3"/>
          </rPr>
          <t>당기 제세예수금증가액</t>
        </r>
      </text>
    </comment>
    <comment ref="C131" authorId="0">
      <text>
        <r>
          <rPr>
            <b/>
            <sz val="9"/>
            <rFont val="돋움"/>
            <family val="3"/>
          </rPr>
          <t>활동비 카드결재 미지급액</t>
        </r>
      </text>
    </comment>
    <comment ref="C132" authorId="0">
      <text>
        <r>
          <rPr>
            <b/>
            <sz val="9"/>
            <rFont val="돋움"/>
            <family val="3"/>
          </rPr>
          <t>카드결재 당기증가</t>
        </r>
      </text>
    </comment>
    <comment ref="C148" authorId="0">
      <text>
        <r>
          <rPr>
            <b/>
            <sz val="9"/>
            <rFont val="돋움"/>
            <family val="3"/>
          </rPr>
          <t>선급금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당기증가액</t>
        </r>
        <r>
          <rPr>
            <b/>
            <sz val="9"/>
            <rFont val="Tahoma"/>
            <family val="2"/>
          </rPr>
          <t xml:space="preserve"> 16,285,430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간접비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선급분</t>
        </r>
      </text>
    </comment>
    <comment ref="C154" authorId="0">
      <text>
        <r>
          <rPr>
            <b/>
            <sz val="9"/>
            <rFont val="돋움"/>
            <family val="3"/>
          </rPr>
          <t>미지급증가분</t>
        </r>
      </text>
    </comment>
    <comment ref="C162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추계액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추가설정액</t>
        </r>
      </text>
    </comment>
  </commentList>
</comments>
</file>

<file path=xl/sharedStrings.xml><?xml version="1.0" encoding="utf-8"?>
<sst xmlns="http://schemas.openxmlformats.org/spreadsheetml/2006/main" count="1789" uniqueCount="555">
  <si>
    <t>거래일자</t>
  </si>
  <si>
    <t>전표번호</t>
  </si>
  <si>
    <t>계정과목</t>
  </si>
  <si>
    <t>적요</t>
  </si>
  <si>
    <t>2018.03.17</t>
  </si>
  <si>
    <t>(055-0004)</t>
  </si>
  <si>
    <t>이자수익 신한 140-011-151748</t>
  </si>
  <si>
    <t>2018.05.03</t>
  </si>
  <si>
    <t>(007-0002)</t>
  </si>
  <si>
    <t>EMF학교기업 정부지원금</t>
  </si>
  <si>
    <t>2018.05.21</t>
  </si>
  <si>
    <t>(002-0004)</t>
  </si>
  <si>
    <t>EMF학교기업 사업비 지급(국1,2,3,4,수4)</t>
  </si>
  <si>
    <t>(002-0006)</t>
  </si>
  <si>
    <t>EMF학교기업 사업비 지급(대체1,2,3)</t>
  </si>
  <si>
    <t>2018.05.25</t>
  </si>
  <si>
    <t>(041-0003)</t>
  </si>
  <si>
    <t>EMF학교기업 사업비 지급(수익금 세금부담포함 국5,6,7,8)</t>
  </si>
  <si>
    <t>(043-0002)</t>
  </si>
  <si>
    <t>EMF학교기업 오입금 예수금</t>
  </si>
  <si>
    <t>2018.06.16</t>
  </si>
  <si>
    <t>(045-0004)</t>
  </si>
  <si>
    <t>2018.06.25</t>
  </si>
  <si>
    <t>(059-0003)</t>
  </si>
  <si>
    <t>EMF학교기업 사업비 지급(수익금 세금부담포함 국9,10,11,12,13,14)</t>
  </si>
  <si>
    <t>(060-0002)</t>
  </si>
  <si>
    <t>EMF학교기업 사업비 지급(수익금 세금부담포함 국15,16,17)</t>
  </si>
  <si>
    <t>2018.06.29</t>
  </si>
  <si>
    <t>(003-0003)</t>
  </si>
  <si>
    <t>EMF학교기업 사업비 지급(수익금 세금부담포함 국18~24)</t>
  </si>
  <si>
    <t>2018.07.06</t>
  </si>
  <si>
    <t>(004-0003)</t>
  </si>
  <si>
    <t>EMF학교기업 사업비 지급(국25,26)</t>
  </si>
  <si>
    <t>2018.07.12</t>
  </si>
  <si>
    <t>EMF학교기업 사업비 지급(국27,28)</t>
  </si>
  <si>
    <t>2018.07.25</t>
  </si>
  <si>
    <t>(001-0003)</t>
  </si>
  <si>
    <t>EMF학교기업 사업비 지급(국29~32)</t>
  </si>
  <si>
    <t>2018.08.24</t>
  </si>
  <si>
    <t>(001-0004)</t>
  </si>
  <si>
    <t>EMF학교기업 사업비 지급(국33~36,수13)</t>
  </si>
  <si>
    <t>2018.09.11</t>
  </si>
  <si>
    <t>EMF학교기업 사업비 지급(국37,38)</t>
  </si>
  <si>
    <t>(002-0002)</t>
  </si>
  <si>
    <t>EMF학교기업 오입금예수금처리(5/25-043)</t>
  </si>
  <si>
    <t>2018.09.21</t>
  </si>
  <si>
    <t>(008-0003)</t>
  </si>
  <si>
    <t>EMF학교기업 사업비 지급(국39~국43)</t>
  </si>
  <si>
    <t>2018.09.22</t>
  </si>
  <si>
    <t>(043-0004)</t>
  </si>
  <si>
    <t>2018.10.04</t>
  </si>
  <si>
    <t>(031-0003)</t>
  </si>
  <si>
    <t>EMF학교기업 사업비 지급(국44~국46)</t>
  </si>
  <si>
    <t>2018.10.25</t>
  </si>
  <si>
    <t>(021-0003)</t>
  </si>
  <si>
    <t>EMF학교기업 사업비 지급(국47~50)</t>
  </si>
  <si>
    <t>2018.11.22</t>
  </si>
  <si>
    <t>(067-0003)</t>
  </si>
  <si>
    <t>EMF학교기업 사업비 지급(국51~국53)</t>
  </si>
  <si>
    <t>2018.12.22</t>
  </si>
  <si>
    <t>2018.12.24</t>
  </si>
  <si>
    <t>(120-0002)</t>
  </si>
  <si>
    <t>EMF학교기업 사업비 지급(국54)</t>
  </si>
  <si>
    <t>2018.12.27</t>
  </si>
  <si>
    <t>(014-0003)</t>
  </si>
  <si>
    <t>EMF학교기업 사업비 지급(국55)</t>
  </si>
  <si>
    <t>2018.12.31</t>
  </si>
  <si>
    <t>(019-0002)</t>
  </si>
  <si>
    <t>EMF학교기업 사업비 지급(국56)</t>
  </si>
  <si>
    <t>(050-0004)</t>
  </si>
  <si>
    <t>이자수익 신한140-011-151731</t>
  </si>
  <si>
    <t>2018.12.14</t>
  </si>
  <si>
    <t>(013-0004)</t>
  </si>
  <si>
    <t>EMF학교기업 2018.12.26 세금계산서발행 (지큐바이오)</t>
  </si>
  <si>
    <t>2018.12.17</t>
  </si>
  <si>
    <t>(046-0003)</t>
  </si>
  <si>
    <t>EMF학교기업 사업비 지급(대1)</t>
  </si>
  <si>
    <t>(044-0004)</t>
  </si>
  <si>
    <t>이자수익 신한 140-011-151731</t>
  </si>
  <si>
    <t>2019.01.15</t>
  </si>
  <si>
    <t>(006-0002)</t>
  </si>
  <si>
    <t>2019.01.16</t>
  </si>
  <si>
    <t>(010-0003)</t>
  </si>
  <si>
    <t>EMF학교기업 사업비 지급(대2,수26)</t>
  </si>
  <si>
    <t>2018.03.01</t>
  </si>
  <si>
    <t>(001-0050)</t>
  </si>
  <si>
    <t>전기이월</t>
  </si>
  <si>
    <t>2018.03.12</t>
  </si>
  <si>
    <t>(002-0005)</t>
  </si>
  <si>
    <t>EMF학교기업 2월 4대보험료</t>
  </si>
  <si>
    <t>2018.03.13</t>
  </si>
  <si>
    <t>(023-0003)</t>
  </si>
  <si>
    <t>EMF학교기업 매출액(2018.04.19 을지대학교 세금계산서 발행)</t>
  </si>
  <si>
    <t>2018.03.16</t>
  </si>
  <si>
    <t>(003-0002)</t>
  </si>
  <si>
    <t>EMF학교기업 수익금 지출(수1)</t>
  </si>
  <si>
    <t>(004-0002)</t>
  </si>
  <si>
    <t>EMF학교기업 카드값 예수금</t>
  </si>
  <si>
    <t>(057-0004)</t>
  </si>
  <si>
    <t>이자수익 신한 140-011-151488</t>
  </si>
  <si>
    <t>2018.03.19</t>
  </si>
  <si>
    <t>(026-0002)</t>
  </si>
  <si>
    <t>EMF학교기업 2월 카드값 예수금</t>
  </si>
  <si>
    <t>2018.03.23</t>
  </si>
  <si>
    <t>EMF학교기업 수익사업분 지출(수2)</t>
  </si>
  <si>
    <t>(009-0003)</t>
  </si>
  <si>
    <t>2018.03.28</t>
  </si>
  <si>
    <t>EMF학교기업 2018.01.31 미수금</t>
  </si>
  <si>
    <t>2018.03.29</t>
  </si>
  <si>
    <t>(005-0003)</t>
  </si>
  <si>
    <t>EMF학교기업 3월 매출</t>
  </si>
  <si>
    <t>2018.04.03</t>
  </si>
  <si>
    <t>EMF학교기업 소득세 재입금</t>
  </si>
  <si>
    <t>2018.04.10</t>
  </si>
  <si>
    <t>(004-0005)</t>
  </si>
  <si>
    <t>EMF학교기업 3월 4대보험 지출</t>
  </si>
  <si>
    <t>2018.04.17</t>
  </si>
  <si>
    <t>(021-0002)</t>
  </si>
  <si>
    <t>EMF학교기업 3월 카드값 지출</t>
  </si>
  <si>
    <t>2018.04.25</t>
  </si>
  <si>
    <t>EMF학교기업 수익사업분 지출(수3)</t>
  </si>
  <si>
    <t>(006-0006)</t>
  </si>
  <si>
    <t>EMF학교기업 4월 사대보험 선급 및 카드값예수</t>
  </si>
  <si>
    <t>(007-0004)</t>
  </si>
  <si>
    <t>EMF학교기업 4월 카드 및 개인매출</t>
  </si>
  <si>
    <t>(008-0004)</t>
  </si>
  <si>
    <t>EMF학교기업 5월 카드매출</t>
  </si>
  <si>
    <t>2018.05.10</t>
  </si>
  <si>
    <t>(005-0005)</t>
  </si>
  <si>
    <t>EMF학교기업 4월 4대보험 지출</t>
  </si>
  <si>
    <t>2018.05.17</t>
  </si>
  <si>
    <t>(037-0002)</t>
  </si>
  <si>
    <t>EMF학교기업 4월 카드값 지출</t>
  </si>
  <si>
    <t>(002-0007)</t>
  </si>
  <si>
    <t>(041-0004)</t>
  </si>
  <si>
    <t>(042-0003)</t>
  </si>
  <si>
    <t>EMF학교기업 수익사업분 지출(수5,6,7)</t>
  </si>
  <si>
    <t>(044-0006)</t>
  </si>
  <si>
    <t>EMF학교기업 5월 4대보험 선급 및 카드값예수금</t>
  </si>
  <si>
    <t>2018.06.11</t>
  </si>
  <si>
    <t>(003-0005)</t>
  </si>
  <si>
    <t>EMF학교기업 5월 4대보험 지출</t>
  </si>
  <si>
    <t>2018.06.18</t>
  </si>
  <si>
    <t>(030-0002)</t>
  </si>
  <si>
    <t>EMF학교기업 5월 카드값지출</t>
  </si>
  <si>
    <t>2018.06.21</t>
  </si>
  <si>
    <t>(003-0004)</t>
  </si>
  <si>
    <t>EMF학교기업 6월 카드매출</t>
  </si>
  <si>
    <t>(059-0004)</t>
  </si>
  <si>
    <t>(061-0003)</t>
  </si>
  <si>
    <t>EMF학교기업 수익사업분 지출(수8)</t>
  </si>
  <si>
    <t>(062-0003)</t>
  </si>
  <si>
    <t>EMF학교기업 카드값예수금 및 6월 4대보험 선급</t>
  </si>
  <si>
    <t>(004-0004)</t>
  </si>
  <si>
    <t>EMF학교기업 카드값 예수금 및 업체예수금지출</t>
  </si>
  <si>
    <t>(005-0001)</t>
  </si>
  <si>
    <t>EMF학교기업 카드값예수금(국18)</t>
  </si>
  <si>
    <t>2018.07.10</t>
  </si>
  <si>
    <t>EMF학교기업 6월 4대보험 지출</t>
  </si>
  <si>
    <t>2018.07.17</t>
  </si>
  <si>
    <t>(023-0002)</t>
  </si>
  <si>
    <t>EMF학교기업 6월 카드값지출</t>
  </si>
  <si>
    <t>2018.07.23</t>
  </si>
  <si>
    <t>EMF학교기업 7월 카드매출</t>
  </si>
  <si>
    <t>(002-0003)</t>
  </si>
  <si>
    <t>EMF학교기업 수익사업분 지출(수9,10)</t>
  </si>
  <si>
    <t>EMF학교기업 6/29 세금계산서 발행 매출</t>
  </si>
  <si>
    <t>EMF학교기업 카드값예수금 및 7월 4대보험 선급</t>
  </si>
  <si>
    <t>2018.07.31</t>
  </si>
  <si>
    <t>(001-0002)</t>
  </si>
  <si>
    <t>EMF학교기업 수익사업분 지출(수11)</t>
  </si>
  <si>
    <t>2018.08.09</t>
  </si>
  <si>
    <t>EMF학교기업 수익사업분 지출(수12)</t>
  </si>
  <si>
    <t>2018.08.10</t>
  </si>
  <si>
    <t>(001-0005)</t>
  </si>
  <si>
    <t>EMF학교기업 7월 4대보험 지출</t>
  </si>
  <si>
    <t>2018.08.17</t>
  </si>
  <si>
    <t>EMF학교기업 7월 카드값 지출</t>
  </si>
  <si>
    <t>EMF학교기업 카드값예수금 및 8월 4대보험선급</t>
  </si>
  <si>
    <t>2018.08.27</t>
  </si>
  <si>
    <t>EMF학교기업 8월 카드매출</t>
  </si>
  <si>
    <t>2018.09.10</t>
  </si>
  <si>
    <t>EMF학교기업 8월 4대보험 자동이체지출</t>
  </si>
  <si>
    <t>(003-0001)</t>
  </si>
  <si>
    <t>EMF학교기업 카드값예수금(국37,38),대체5</t>
  </si>
  <si>
    <t>EMF학교기업 수익사업분 지출(수14)</t>
  </si>
  <si>
    <t>2018.09.17</t>
  </si>
  <si>
    <t>EMF학교기업 8월 신한법인카드값 지출</t>
  </si>
  <si>
    <t>EMF학교기업 카드값예수금 및 9월 사대보험 선급</t>
  </si>
  <si>
    <t>(011-0003)</t>
  </si>
  <si>
    <t>EMF학교기업 수익사업분 지출(수15)</t>
  </si>
  <si>
    <t>(012-0002)</t>
  </si>
  <si>
    <t>EMF학교기업 오입금 (대체6, 9/11 국37 실습재료비 부분)</t>
  </si>
  <si>
    <t>(062-0002)</t>
  </si>
  <si>
    <t>EMF학교기업 산단 원천징수세액분 오입금분</t>
  </si>
  <si>
    <t>2018.09.27</t>
  </si>
  <si>
    <t>EMF학교기업 9월 개인매출 및 카드매출</t>
  </si>
  <si>
    <t>(031-0004)</t>
  </si>
  <si>
    <t>(038-0002)</t>
  </si>
  <si>
    <t>EMF학교기업 카드값예수금(국44,국46)</t>
  </si>
  <si>
    <t>2018.10.10</t>
  </si>
  <si>
    <t>(012-0005)</t>
  </si>
  <si>
    <t>EMF학교기업 9월 4대보험 자동이체 지출</t>
  </si>
  <si>
    <t>(013-0003)</t>
  </si>
  <si>
    <t>EMF학교기업 2018.09.20 세금계산서 발행 매출건(을지대학교 을지병원)</t>
  </si>
  <si>
    <t>2018.10.17</t>
  </si>
  <si>
    <t>(047-0002)</t>
  </si>
  <si>
    <t>EMF학교기업 9월 신한법인카드 카드값 지출</t>
  </si>
  <si>
    <t>(021-0004)</t>
  </si>
  <si>
    <t>(022-0003)</t>
  </si>
  <si>
    <t>EMF학교기업 수익사업분 지출(수16)</t>
  </si>
  <si>
    <t>(035-0001)</t>
  </si>
  <si>
    <t>EMF학교기업 10월 인건비 4대보험분</t>
  </si>
  <si>
    <t>2018.10.26</t>
  </si>
  <si>
    <t>(010-0004)</t>
  </si>
  <si>
    <t>EMF학교기업 10월 개인매출 및 카드매출</t>
  </si>
  <si>
    <t>2018.10.31</t>
  </si>
  <si>
    <t>(040-0002)</t>
  </si>
  <si>
    <t>EMF학교기업 산단 원천징수세액분 오입금분 지출(반납)</t>
  </si>
  <si>
    <t>2018.11.01</t>
  </si>
  <si>
    <t>(006-0003)</t>
  </si>
  <si>
    <t>EMF학교기업 11월 카드매출(1건)</t>
  </si>
  <si>
    <t>2018.11.12</t>
  </si>
  <si>
    <t>(017-0005)</t>
  </si>
  <si>
    <t>EMF학교기업 10월 인건비 4대보험 자동이체지출</t>
  </si>
  <si>
    <t>2018.11.19</t>
  </si>
  <si>
    <t>(054-0002)</t>
  </si>
  <si>
    <t>EMF학교기업 10월 신한법인카드 카드값 지출</t>
  </si>
  <si>
    <t>2018.11.20</t>
  </si>
  <si>
    <t>EMF학교기업 공인인증서 갱신 수수료 지출</t>
  </si>
  <si>
    <t>(067-0004)</t>
  </si>
  <si>
    <t>(068-0002)</t>
  </si>
  <si>
    <t>EMF학교기업 카드값 예수금(51~53, 수17~19)-인건비 4대보험료 포함</t>
  </si>
  <si>
    <t>(069-0003)</t>
  </si>
  <si>
    <t>EMF학교기업 수익사업분 지출(수17~수19)</t>
  </si>
  <si>
    <t>2018.12.10</t>
  </si>
  <si>
    <t>(022-0005)</t>
  </si>
  <si>
    <t>EMF학교기업 11월 인건비 4대보험 자동이체 지출</t>
  </si>
  <si>
    <t>EMF학교기업 수익사업분 지출(수20,21)</t>
  </si>
  <si>
    <t>(063-0002)</t>
  </si>
  <si>
    <t>EMF학교기업 수익사업분 지출(수22)</t>
  </si>
  <si>
    <t>(064-0002)</t>
  </si>
  <si>
    <t>EMF학교기업 11월 신한법인카드 카드값지출</t>
  </si>
  <si>
    <t>(045-0002)</t>
  </si>
  <si>
    <t>EMF학교기업 수익사업분 지출(대체8)</t>
  </si>
  <si>
    <t>(046-0004)</t>
  </si>
  <si>
    <t>(127-0003)</t>
  </si>
  <si>
    <t>EMF학교기업 수익사업분(수23)</t>
  </si>
  <si>
    <t>(128-0002)</t>
  </si>
  <si>
    <t>EMF학교기업 12월 인건비 4대보험료 선급</t>
  </si>
  <si>
    <t>2018.12.26</t>
  </si>
  <si>
    <t>EMF학교기업 12월 매출(1건)</t>
  </si>
  <si>
    <t>(014-0004)</t>
  </si>
  <si>
    <t>(022-0002)</t>
  </si>
  <si>
    <t>EMF학교기업 수익사업분 지출(수24)</t>
  </si>
  <si>
    <t>2019.01.02</t>
  </si>
  <si>
    <t>EMF학교기업 1월 현금 및 카드매출(4건)</t>
  </si>
  <si>
    <t>2019.01.10</t>
  </si>
  <si>
    <t>(006-0005)</t>
  </si>
  <si>
    <t>EMF학교기업 12월 인건비 4대보험 자동이체</t>
  </si>
  <si>
    <t>EMF학교기업 수익사업분 지출(수25)</t>
  </si>
  <si>
    <t>2019.01.17</t>
  </si>
  <si>
    <t>(049-0002)</t>
  </si>
  <si>
    <t>EMF학교기업 12월 신한법인카드 카드값 지출</t>
  </si>
  <si>
    <t>2019.01.29</t>
  </si>
  <si>
    <t>(007-0003)</t>
  </si>
  <si>
    <t>EMF학교기업 수익사업분 지출(수27~29)</t>
  </si>
  <si>
    <t>2019.02.11</t>
  </si>
  <si>
    <t>(016-0005)</t>
  </si>
  <si>
    <t>EMF학교기업 1월 인건비 사대보험료 자동이체 지출</t>
  </si>
  <si>
    <t>(017-0002)</t>
  </si>
  <si>
    <t>EMF학교기업 수익사업분 지출(수32)</t>
  </si>
  <si>
    <t>2019.02.12</t>
  </si>
  <si>
    <t>EMF학교기업 2기 부가세 환급</t>
  </si>
  <si>
    <t>2019.02.25</t>
  </si>
  <si>
    <t>(063-0003)</t>
  </si>
  <si>
    <t>EMF학교기업 수익사업분 지출(수30,31,35,36)</t>
  </si>
  <si>
    <t>(064-0003)</t>
  </si>
  <si>
    <t>EMF학교기업 1월,2월 인건비4대보험료</t>
  </si>
  <si>
    <t>(065-0003)</t>
  </si>
  <si>
    <t>EMF학교기업 2019.02.13 세금계산서발행 매출(을지대학교)</t>
  </si>
  <si>
    <t>2019.02.26</t>
  </si>
  <si>
    <t>(009-0004)</t>
  </si>
  <si>
    <t>EMF학교기업 수익사업분 지출(수33,34,37)</t>
  </si>
  <si>
    <t>(010-0002)</t>
  </si>
  <si>
    <t>(011-0002)</t>
  </si>
  <si>
    <t>EMF학교기업 퇴직급여충당금(장혜원,유수인)</t>
  </si>
  <si>
    <t>이자수익</t>
  </si>
  <si>
    <t>선급법인세</t>
  </si>
  <si>
    <t>기타지원금수익</t>
  </si>
  <si>
    <t>출연기본금</t>
  </si>
  <si>
    <t>전기이월</t>
  </si>
  <si>
    <t>예수금</t>
  </si>
  <si>
    <t>기타산학협력수익</t>
  </si>
  <si>
    <t>부가세예수금</t>
  </si>
  <si>
    <t>기타산학협력비</t>
  </si>
  <si>
    <t>기타운영외비</t>
  </si>
  <si>
    <t>기타운영외수익</t>
  </si>
  <si>
    <t>입금액(차)</t>
  </si>
  <si>
    <t>출금액(대)</t>
  </si>
  <si>
    <t>부가세대급금</t>
  </si>
  <si>
    <t>EMF학교기업 카드값예수금, 3월 4대보험료 선급금</t>
  </si>
  <si>
    <t>선급금</t>
  </si>
  <si>
    <t>미수금</t>
  </si>
  <si>
    <t>지급수수료</t>
  </si>
  <si>
    <t>기타지원금사업비</t>
  </si>
  <si>
    <t>EMF학교기업 사업비 지급(국1,2,3,4/대체1,2,3)</t>
  </si>
  <si>
    <t>EMF학교기업 사업비 지급(국1,2,3,4,수4),대체(1,2,3)</t>
  </si>
  <si>
    <t>2018.07.26</t>
  </si>
  <si>
    <t>EMF학교기업 6/30 세금계산서 발행 매출</t>
  </si>
  <si>
    <t>2018.07.27</t>
  </si>
  <si>
    <t>EMF학교기업 6/31 세금계산서 발행 매출</t>
  </si>
  <si>
    <t>2018.10.26</t>
  </si>
  <si>
    <t>EMF학교기업 2018.12.26 세금계산서발행 (지큐바이오)</t>
  </si>
  <si>
    <t>퇴직급여충당금</t>
  </si>
  <si>
    <t>기타산학협렵수익</t>
  </si>
  <si>
    <t>기타지원금사업비</t>
  </si>
  <si>
    <t>부가세대급금</t>
  </si>
  <si>
    <t>2018.03.01</t>
  </si>
  <si>
    <t>(006-0001)</t>
  </si>
  <si>
    <t>EMF학교기업 선급금 잔액 예수금으로 대체</t>
  </si>
  <si>
    <t>(006-0002)</t>
  </si>
  <si>
    <t>예수금</t>
  </si>
  <si>
    <t>미지급금</t>
  </si>
  <si>
    <t>2019.02.28</t>
  </si>
  <si>
    <t>(033-0002)</t>
  </si>
  <si>
    <t>EMF학교기업 미지급금(학교기업 동계워크샵 항동비용)</t>
  </si>
  <si>
    <t>합 계 잔 액 시 산 표</t>
  </si>
  <si>
    <t>을지대학교산학협력단(EMF학교기업)</t>
  </si>
  <si>
    <t>(단위 : 원)</t>
  </si>
  <si>
    <t>차변</t>
  </si>
  <si>
    <t>계 정 과 목</t>
  </si>
  <si>
    <t>대변</t>
  </si>
  <si>
    <t>잔   액</t>
  </si>
  <si>
    <t>합   계</t>
  </si>
  <si>
    <t>현금성자산(예금)</t>
  </si>
  <si>
    <t>선급법인세</t>
  </si>
  <si>
    <t>기계기구</t>
  </si>
  <si>
    <t>감가상각 누계액</t>
  </si>
  <si>
    <t>미처분잉여금</t>
  </si>
  <si>
    <t>기타지원금수익</t>
  </si>
  <si>
    <t>이자수익</t>
  </si>
  <si>
    <t>기타운영외수익</t>
  </si>
  <si>
    <t>기타산학협력비</t>
  </si>
  <si>
    <t>세금과공과</t>
  </si>
  <si>
    <t>지급수수료</t>
  </si>
  <si>
    <t>감가상각비</t>
  </si>
  <si>
    <t>기타운영외비용</t>
  </si>
  <si>
    <t>2018년 3월1일부터 2019년 2월 28일까지</t>
  </si>
  <si>
    <t>손 익 계 산 서</t>
  </si>
  <si>
    <t>잔 액</t>
  </si>
  <si>
    <t>차 변</t>
  </si>
  <si>
    <t>대 변</t>
  </si>
  <si>
    <t>합  계</t>
  </si>
  <si>
    <t>당기운영차익</t>
  </si>
  <si>
    <t>대 차 대 조 표</t>
  </si>
  <si>
    <t>잔액</t>
  </si>
  <si>
    <t>합    계</t>
  </si>
  <si>
    <t>(2019.02.28현재)</t>
  </si>
  <si>
    <t>(기간 : 2018.03.01~2019.02.28)</t>
  </si>
  <si>
    <t>EMF학교기업 2월 카드값 예수금</t>
  </si>
  <si>
    <t>(033-0001)</t>
  </si>
  <si>
    <t>(045-0001)</t>
  </si>
  <si>
    <t>EMF학교기업 미수금 정리(2015년,2016년)</t>
  </si>
  <si>
    <t>(045-0002)</t>
  </si>
  <si>
    <t>EMF학교기업 수33,34 카드값 예수금</t>
  </si>
  <si>
    <t>(068-0002)</t>
  </si>
  <si>
    <t>EMF학교기업 미지급금 정리(2015년,2016년)</t>
  </si>
  <si>
    <t>(068-0001)</t>
  </si>
  <si>
    <t>2019.01.16</t>
  </si>
  <si>
    <t>(010-0001)</t>
  </si>
  <si>
    <t>EMF학교기업 사업비 지급(대2,수26)</t>
  </si>
  <si>
    <t>(011-0002)</t>
  </si>
  <si>
    <t>EMF학교기업 16년 2기 확정 부가세 납부</t>
  </si>
  <si>
    <t>(011-0001)</t>
  </si>
  <si>
    <t>현  금  흐  름  표</t>
  </si>
  <si>
    <t>을지대학교산학협력단(EMF 학교기업)</t>
  </si>
  <si>
    <t>(단위 : 원)</t>
  </si>
  <si>
    <r>
      <t>과 목</t>
    </r>
    <r>
      <rPr>
        <sz val="9.5"/>
        <color indexed="8"/>
        <rFont val="한양중고딕"/>
        <family val="3"/>
      </rPr>
      <t>(</t>
    </r>
    <r>
      <rPr>
        <sz val="9.5"/>
        <color indexed="8"/>
        <rFont val="맑은 고딕"/>
        <family val="3"/>
      </rPr>
      <t>관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항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목</t>
    </r>
    <r>
      <rPr>
        <sz val="9.5"/>
        <color indexed="8"/>
        <rFont val="한양중고딕"/>
        <family val="3"/>
      </rPr>
      <t>)</t>
    </r>
  </si>
  <si>
    <r>
      <t>(</t>
    </r>
    <r>
      <rPr>
        <sz val="8"/>
        <color indexed="8"/>
        <rFont val="맑은 고딕"/>
        <family val="3"/>
      </rPr>
      <t>운영계산서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</si>
  <si>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자산</t>
    </r>
    <r>
      <rPr>
        <sz val="8"/>
        <color indexed="8"/>
        <rFont val="신명 신명조"/>
        <family val="3"/>
      </rPr>
      <t>,</t>
    </r>
    <r>
      <rPr>
        <sz val="8"/>
        <color indexed="8"/>
        <rFont val="맑은 고딕"/>
        <family val="3"/>
      </rPr>
      <t>부채증감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</si>
  <si>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비고</t>
    </r>
    <r>
      <rPr>
        <sz val="8"/>
        <color indexed="8"/>
        <rFont val="신명 신명조"/>
        <family val="3"/>
      </rPr>
      <t>)</t>
    </r>
  </si>
  <si>
    <t>Ⅰ.현금유입액</t>
  </si>
  <si>
    <t>1.운영활동으로인한현금유입액</t>
  </si>
  <si>
    <t/>
  </si>
  <si>
    <t>(합 계)</t>
  </si>
  <si>
    <t>1)산학협력수익현금유입액</t>
  </si>
  <si>
    <t>(1)연구수익</t>
  </si>
  <si>
    <t xml:space="preserve">   가.정부연구수익</t>
  </si>
  <si>
    <t xml:space="preserve">   나.산업체연구수익</t>
  </si>
  <si>
    <t>(2)교육운영수익</t>
  </si>
  <si>
    <t xml:space="preserve">   가.교육운영수익</t>
  </si>
  <si>
    <t>(3)지식재산권수익</t>
  </si>
  <si>
    <t xml:space="preserve">   가.지식재산권실시수익</t>
  </si>
  <si>
    <t xml:space="preserve">   나.지식재산권양도수익</t>
  </si>
  <si>
    <t>(4)설비자산사용료수익</t>
  </si>
  <si>
    <t xml:space="preserve">   가.설비자산사용료수익</t>
  </si>
  <si>
    <t>나.임대료수익</t>
  </si>
  <si>
    <t>(5)기타산학협력수익</t>
  </si>
  <si>
    <t xml:space="preserve">   가.기타산학협력수익</t>
  </si>
  <si>
    <t>2)지원금수익현금유입액</t>
  </si>
  <si>
    <t xml:space="preserve">   가.정부연구수익</t>
  </si>
  <si>
    <t xml:space="preserve">   나.산업체연구수익</t>
  </si>
  <si>
    <t xml:space="preserve">   가.교육운영수익</t>
  </si>
  <si>
    <t>(3)기타지원금수익</t>
  </si>
  <si>
    <t xml:space="preserve">   가.기타지원금수익</t>
  </si>
  <si>
    <t>3)간접비수익현금유입액</t>
  </si>
  <si>
    <t>(1)산학협력수익</t>
  </si>
  <si>
    <t xml:space="preserve">   가.산학협력연구수익</t>
  </si>
  <si>
    <t xml:space="preserve">   나.교육운영수익</t>
  </si>
  <si>
    <t>(2)지원금수익</t>
  </si>
  <si>
    <t xml:space="preserve">   가.연구수익</t>
  </si>
  <si>
    <t xml:space="preserve">   다.기타지원금수익</t>
  </si>
  <si>
    <t>4)전입및기부금수익현금유입액</t>
  </si>
  <si>
    <t>(1)전입금수익</t>
  </si>
  <si>
    <t xml:space="preserve">   가.학교법인전입금</t>
  </si>
  <si>
    <t xml:space="preserve">   나.학교회계전입금</t>
  </si>
  <si>
    <t xml:space="preserve">   다.학교기업전입금</t>
  </si>
  <si>
    <t xml:space="preserve">   라.기타전입금</t>
  </si>
  <si>
    <t>(2)기부금수익</t>
  </si>
  <si>
    <t xml:space="preserve">   가.일반기부금</t>
  </si>
  <si>
    <t xml:space="preserve">   나.지정기부금</t>
  </si>
  <si>
    <t>5)운영외수익현금유입액</t>
  </si>
  <si>
    <t>(1)운영외수익</t>
  </si>
  <si>
    <t xml:space="preserve">   가.이자수익</t>
  </si>
  <si>
    <t xml:space="preserve">   나.배당금수익</t>
  </si>
  <si>
    <t xml:space="preserve">   라.유가증권처분이익</t>
  </si>
  <si>
    <t xml:space="preserve">   마.기타운영외수익</t>
  </si>
  <si>
    <t>2.투자활동으로인한현금유입액</t>
  </si>
  <si>
    <t>1)투자자산수입</t>
  </si>
  <si>
    <t>(1)장기금융상품인출</t>
  </si>
  <si>
    <t>(2)장기투자금융자산매각대</t>
  </si>
  <si>
    <t>(3)출자금회수</t>
  </si>
  <si>
    <t>(4)기타투자자산수입</t>
  </si>
  <si>
    <t>2)유형자산매각대</t>
  </si>
  <si>
    <t>(1)토지매각대</t>
  </si>
  <si>
    <t>(2)건물매각대</t>
  </si>
  <si>
    <t>(3)구축물매각대</t>
  </si>
  <si>
    <t>(4)기계기구매각대</t>
  </si>
  <si>
    <t>4)기타비유동자산수입</t>
  </si>
  <si>
    <t>(1)연구기금인출수입</t>
  </si>
  <si>
    <t>(2)건축기금인출수입</t>
  </si>
  <si>
    <t>(3)장학기금인출수입</t>
  </si>
  <si>
    <t>(4)기타기금인출수입</t>
  </si>
  <si>
    <t>(5)보증금수입</t>
  </si>
  <si>
    <t>(6)기타비유동자산수입</t>
  </si>
  <si>
    <t>3.재무활동으로인한현금유입액</t>
  </si>
  <si>
    <t>1)부채의차입</t>
  </si>
  <si>
    <t>(1)임대보증금의증가</t>
  </si>
  <si>
    <t>(2)기타고정부채의증가</t>
  </si>
  <si>
    <t>2)기본금의조달</t>
  </si>
  <si>
    <t>(1)출연기본금의증가</t>
  </si>
  <si>
    <t>과목(관,항,목)</t>
  </si>
  <si>
    <t>Ⅱ.현금유출액</t>
  </si>
  <si>
    <t>1.운영활동으로인한현금유출액</t>
  </si>
  <si>
    <t>1)산학협력비현금유출액</t>
  </si>
  <si>
    <t>(1)산학협력연구비</t>
  </si>
  <si>
    <t xml:space="preserve">   가.인건비</t>
  </si>
  <si>
    <t xml:space="preserve">   나.학생인건비</t>
  </si>
  <si>
    <t xml:space="preserve">   다.연구장비․재료비</t>
  </si>
  <si>
    <t xml:space="preserve">   라.연구활동비</t>
  </si>
  <si>
    <t xml:space="preserve">   마.연구수당</t>
  </si>
  <si>
    <t xml:space="preserve">   바.위탁연구개발비</t>
  </si>
  <si>
    <t>(2)교육운영비</t>
  </si>
  <si>
    <t xml:space="preserve">   나.교육과정개발비</t>
  </si>
  <si>
    <t xml:space="preserve">   다.장학금</t>
  </si>
  <si>
    <t xml:space="preserve">   라.실험실습비</t>
  </si>
  <si>
    <t xml:space="preserve">   마.기타교육운영비</t>
  </si>
  <si>
    <t>(3)지식재산권비용</t>
  </si>
  <si>
    <t xml:space="preserve">   가.지식재산권실시․양도비</t>
  </si>
  <si>
    <t xml:space="preserve">   나.산학협력보상금</t>
  </si>
  <si>
    <t>(4)학교시설사용료</t>
  </si>
  <si>
    <t xml:space="preserve">   가.학교시설사용료</t>
  </si>
  <si>
    <t>(5)기타산학협력비</t>
  </si>
  <si>
    <t xml:space="preserve">   가.기타산학협력비</t>
  </si>
  <si>
    <t>2)지원금사업비현금유출액</t>
  </si>
  <si>
    <t>(1)연구비</t>
  </si>
  <si>
    <t xml:space="preserve">   라.연구활동비</t>
  </si>
  <si>
    <t>(3)기타지원금사업비</t>
  </si>
  <si>
    <t xml:space="preserve">   가.기타지원금사업비</t>
  </si>
  <si>
    <t>3)간접비사업비현금유출액</t>
  </si>
  <si>
    <t>(1)인력지원비</t>
  </si>
  <si>
    <t xml:space="preserve">  가.인건비</t>
  </si>
  <si>
    <t xml:space="preserve">   나.연구개발능률성과급</t>
  </si>
  <si>
    <t>(2)연구지원비</t>
  </si>
  <si>
    <t xml:space="preserve">   가.기관공통지원경비</t>
  </si>
  <si>
    <t xml:space="preserve">   나.사업단또는연구단운영비</t>
  </si>
  <si>
    <t xml:space="preserve">   다.연구실안전관리비</t>
  </si>
  <si>
    <t xml:space="preserve">   라.연구보안관리비</t>
  </si>
  <si>
    <t xml:space="preserve">   마.연구윤리활동비</t>
  </si>
  <si>
    <t xml:space="preserve">   바.연구개발준비금</t>
  </si>
  <si>
    <t xml:space="preserve">   사.대학연구활동지원금</t>
  </si>
  <si>
    <t>(3)성과활용지원비</t>
  </si>
  <si>
    <t xml:space="preserve">   가.과학문화활동비</t>
  </si>
  <si>
    <t xml:space="preserve">   나.지식재산권출원․등록비</t>
  </si>
  <si>
    <t>(4)기타지원비</t>
  </si>
  <si>
    <t xml:space="preserve">   가.기타지원비</t>
  </si>
  <si>
    <t>4)일반관리비현금유출액</t>
  </si>
  <si>
    <t>(1)일반관리비</t>
  </si>
  <si>
    <t xml:space="preserve">   나.일반제경비</t>
  </si>
  <si>
    <t>5)운영외비용현금유출액</t>
  </si>
  <si>
    <t>(1)운영외비용</t>
  </si>
  <si>
    <t xml:space="preserve">   가.전기오류수정손실</t>
  </si>
  <si>
    <t xml:space="preserve">   나.기타운영외비용</t>
  </si>
  <si>
    <t>6)학교회계전출금현금유출액</t>
  </si>
  <si>
    <t>(1)학교회계전출금</t>
  </si>
  <si>
    <t>가.학교회계전출금</t>
  </si>
  <si>
    <t>2.투자활동으로인한현금유출액</t>
  </si>
  <si>
    <t>1)투자자산지출</t>
  </si>
  <si>
    <t>(1)장기금융상품증가</t>
  </si>
  <si>
    <t>(2)장기투자금융자산취득지출</t>
  </si>
  <si>
    <t>(3)출자금투자지출</t>
  </si>
  <si>
    <t>(4)단기금융상품투자지출</t>
  </si>
  <si>
    <t>2)유형자산취득지출</t>
  </si>
  <si>
    <t>(2)건물취득</t>
  </si>
  <si>
    <t>(3)구축물취득</t>
  </si>
  <si>
    <t>(4)기계기구취득</t>
  </si>
  <si>
    <t>(5)집기비품취득</t>
  </si>
  <si>
    <t>(6)차량운반구취득</t>
  </si>
  <si>
    <t>(7)건설중인자산취득</t>
  </si>
  <si>
    <t>(8)기타유형자산취득</t>
  </si>
  <si>
    <t>3)무형자산취득지출</t>
  </si>
  <si>
    <t>(1)지식재산권취득</t>
  </si>
  <si>
    <t>(2)개발비취득</t>
  </si>
  <si>
    <t>(3)기타무형자산취득</t>
  </si>
  <si>
    <t>4)기타비유동자산지출</t>
  </si>
  <si>
    <t>(1)연구기금적립지출</t>
  </si>
  <si>
    <t>(2)건축기금적립지출</t>
  </si>
  <si>
    <t>(3)장학기금적립지출</t>
  </si>
  <si>
    <t>(4)기타기금적립지출</t>
  </si>
  <si>
    <t>(5)보증금지출</t>
  </si>
  <si>
    <t>(6)기타비유동자산지출</t>
  </si>
  <si>
    <t>3.재무활동으로인한현금유출액</t>
  </si>
  <si>
    <t>1)부채상환</t>
  </si>
  <si>
    <t>(1)임대보증금감소</t>
  </si>
  <si>
    <t>(2)기타비유동부채감소</t>
  </si>
  <si>
    <t>2)기본금반환</t>
  </si>
  <si>
    <t>(1)출연기본금감소</t>
  </si>
  <si>
    <t>Ⅲ.현금의증감</t>
  </si>
  <si>
    <t>Ⅳ.기초의현금</t>
  </si>
  <si>
    <t>Ⅴ.기말의현금</t>
  </si>
  <si>
    <r>
      <t>(당기 : 201</t>
    </r>
    <r>
      <rPr>
        <sz val="10"/>
        <color indexed="8"/>
        <rFont val="굴림"/>
        <family val="3"/>
      </rPr>
      <t>8</t>
    </r>
    <r>
      <rPr>
        <sz val="10"/>
        <color indexed="8"/>
        <rFont val="굴림"/>
        <family val="3"/>
      </rPr>
      <t>년 3월 01일 부터 201</t>
    </r>
    <r>
      <rPr>
        <sz val="10"/>
        <color indexed="8"/>
        <rFont val="굴림"/>
        <family val="3"/>
      </rPr>
      <t>9</t>
    </r>
    <r>
      <rPr>
        <sz val="10"/>
        <color indexed="8"/>
        <rFont val="굴림"/>
        <family val="3"/>
      </rPr>
      <t>년 2월 28일까지)</t>
    </r>
  </si>
  <si>
    <r>
      <t>2018</t>
    </r>
    <r>
      <rPr>
        <sz val="9.5"/>
        <color indexed="8"/>
        <rFont val="맑은 고딕"/>
        <family val="3"/>
      </rPr>
      <t>회계연도</t>
    </r>
  </si>
  <si>
    <t>산학협력단 EMF학교기업 결산서</t>
  </si>
  <si>
    <t>을지대학교 산학협력단</t>
  </si>
  <si>
    <t>현 금 흐 름 표</t>
  </si>
  <si>
    <t>운 영 계 산 서</t>
  </si>
  <si>
    <t>재 무 상 태 표</t>
  </si>
  <si>
    <t>부 속 명 세 서</t>
  </si>
  <si>
    <t>2018회계연도</t>
  </si>
  <si>
    <t>(2018.3.1 ~ 2019.2.28)</t>
  </si>
  <si>
    <t>2018회계연도</t>
  </si>
  <si>
    <t>(2018.3.1 ~ 2019.2.28)</t>
  </si>
  <si>
    <t>2018회계연도</t>
  </si>
  <si>
    <t>합  계  잔 액 시 산 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</si>
</sst>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\ _ "/>
    <numFmt numFmtId="181" formatCode="#,##0_ "/>
  </numFmts>
  <fonts count="91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9"/>
      <name val="굴림체"/>
      <family val="3"/>
    </font>
    <font>
      <sz val="9"/>
      <color indexed="8"/>
      <name val="굴림"/>
      <family val="3"/>
    </font>
    <font>
      <sz val="10"/>
      <name val="굴림"/>
      <family val="3"/>
    </font>
    <font>
      <b/>
      <sz val="16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0"/>
      <color indexed="8"/>
      <name val="굴림체"/>
      <family val="3"/>
    </font>
    <font>
      <b/>
      <u val="single"/>
      <sz val="14"/>
      <color indexed="8"/>
      <name val="굴림"/>
      <family val="3"/>
    </font>
    <font>
      <b/>
      <sz val="10"/>
      <color indexed="8"/>
      <name val="굴림"/>
      <family val="3"/>
    </font>
    <font>
      <sz val="8"/>
      <name val="맑은 고딕"/>
      <family val="3"/>
    </font>
    <font>
      <sz val="9.5"/>
      <color indexed="8"/>
      <name val="한양중고딕"/>
      <family val="3"/>
    </font>
    <font>
      <sz val="9.5"/>
      <color indexed="8"/>
      <name val="맑은 고딕"/>
      <family val="3"/>
    </font>
    <font>
      <sz val="8"/>
      <color indexed="8"/>
      <name val="맑은 고딕"/>
      <family val="3"/>
    </font>
    <font>
      <sz val="8"/>
      <color indexed="8"/>
      <name val="신명 신명조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체"/>
      <family val="3"/>
    </font>
    <font>
      <u val="single"/>
      <sz val="11"/>
      <color indexed="8"/>
      <name val="맑은 고딕"/>
      <family val="3"/>
    </font>
    <font>
      <b/>
      <sz val="9.5"/>
      <color indexed="8"/>
      <name val="맑은 고딕"/>
      <family val="3"/>
    </font>
    <font>
      <b/>
      <sz val="9.8"/>
      <color indexed="8"/>
      <name val="맑은 고딕"/>
      <family val="3"/>
    </font>
    <font>
      <sz val="9.8"/>
      <color indexed="8"/>
      <name val="맑은 고딕"/>
      <family val="3"/>
    </font>
    <font>
      <b/>
      <sz val="9.5"/>
      <color indexed="8"/>
      <name val="신명 신명조"/>
      <family val="3"/>
    </font>
    <font>
      <sz val="9.5"/>
      <color indexed="8"/>
      <name val="신명 신명조"/>
      <family val="3"/>
    </font>
    <font>
      <sz val="9.6"/>
      <color indexed="8"/>
      <name val="맑은 고딕"/>
      <family val="3"/>
    </font>
    <font>
      <b/>
      <sz val="9.6"/>
      <color indexed="8"/>
      <name val="신명 신명조"/>
      <family val="3"/>
    </font>
    <font>
      <sz val="9.6"/>
      <color indexed="8"/>
      <name val="신명 신명조"/>
      <family val="3"/>
    </font>
    <font>
      <b/>
      <u val="single"/>
      <sz val="20"/>
      <color indexed="8"/>
      <name val="맑은 고딕"/>
      <family val="3"/>
    </font>
    <font>
      <sz val="11"/>
      <name val="돋움"/>
      <family val="3"/>
    </font>
    <font>
      <b/>
      <sz val="34"/>
      <name val="바탕체"/>
      <family val="1"/>
    </font>
    <font>
      <b/>
      <sz val="30"/>
      <name val="바탕체"/>
      <family val="1"/>
    </font>
    <font>
      <b/>
      <sz val="14"/>
      <name val="바탕체"/>
      <family val="1"/>
    </font>
    <font>
      <b/>
      <sz val="36"/>
      <name val="휴먼견출명조"/>
      <family val="1"/>
    </font>
    <font>
      <b/>
      <sz val="26"/>
      <name val="바탕체"/>
      <family val="1"/>
    </font>
    <font>
      <b/>
      <sz val="45"/>
      <name val="휴먼견출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"/>
      <family val="3"/>
    </font>
    <font>
      <sz val="11"/>
      <color rgb="FF000000"/>
      <name val="맑은 고딕"/>
      <family val="3"/>
    </font>
    <font>
      <sz val="10"/>
      <color rgb="FF000000"/>
      <name val="굴림체"/>
      <family val="3"/>
    </font>
    <font>
      <sz val="9"/>
      <color rgb="FFFF0000"/>
      <name val="굴림체"/>
      <family val="3"/>
    </font>
    <font>
      <u val="single"/>
      <sz val="11"/>
      <color theme="1"/>
      <name val="Calibri"/>
      <family val="3"/>
    </font>
    <font>
      <sz val="9.5"/>
      <color rgb="FF000000"/>
      <name val="Calibri"/>
      <family val="3"/>
    </font>
    <font>
      <sz val="8"/>
      <color rgb="FF000000"/>
      <name val="신명 신명조"/>
      <family val="3"/>
    </font>
    <font>
      <sz val="9.5"/>
      <color rgb="FF000000"/>
      <name val="한양중고딕"/>
      <family val="3"/>
    </font>
    <font>
      <b/>
      <sz val="9.5"/>
      <color rgb="FF000000"/>
      <name val="Calibri"/>
      <family val="3"/>
    </font>
    <font>
      <b/>
      <sz val="9.8"/>
      <color rgb="FF000000"/>
      <name val="Calibri"/>
      <family val="3"/>
    </font>
    <font>
      <sz val="9.8"/>
      <color rgb="FF000000"/>
      <name val="Calibri"/>
      <family val="3"/>
    </font>
    <font>
      <b/>
      <sz val="9.5"/>
      <color rgb="FF000000"/>
      <name val="신명 신명조"/>
      <family val="3"/>
    </font>
    <font>
      <sz val="9.5"/>
      <color rgb="FF000000"/>
      <name val="신명 신명조"/>
      <family val="3"/>
    </font>
    <font>
      <sz val="9.6"/>
      <color rgb="FF000000"/>
      <name val="Calibri"/>
      <family val="3"/>
    </font>
    <font>
      <b/>
      <sz val="9.6"/>
      <color rgb="FF000000"/>
      <name val="신명 신명조"/>
      <family val="3"/>
    </font>
    <font>
      <sz val="9.6"/>
      <color rgb="FF000000"/>
      <name val="신명 신명조"/>
      <family val="3"/>
    </font>
    <font>
      <b/>
      <u val="single"/>
      <sz val="20"/>
      <color theme="1"/>
      <name val="Calibri"/>
      <family val="3"/>
    </font>
    <font>
      <b/>
      <sz val="8"/>
      <name val="굴림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/>
      <right style="thin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/>
      <right style="thin"/>
      <top style="double"/>
      <bottom style="medium"/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</cellStyleXfs>
  <cellXfs count="26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180" fontId="0" fillId="33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/>
    </xf>
    <xf numFmtId="49" fontId="3" fillId="0" borderId="13" xfId="0" applyNumberFormat="1" applyFont="1" applyBorder="1" applyAlignment="1">
      <alignment vertical="center" wrapText="1"/>
    </xf>
    <xf numFmtId="0" fontId="0" fillId="33" borderId="13" xfId="0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33" borderId="10" xfId="0" applyFill="1" applyBorder="1" applyAlignment="1">
      <alignment horizontal="right" vertical="center"/>
    </xf>
    <xf numFmtId="49" fontId="2" fillId="9" borderId="11" xfId="0" applyNumberFormat="1" applyFont="1" applyFill="1" applyBorder="1" applyAlignment="1">
      <alignment vertical="center" wrapText="1"/>
    </xf>
    <xf numFmtId="49" fontId="2" fillId="9" borderId="14" xfId="0" applyNumberFormat="1" applyFont="1" applyFill="1" applyBorder="1" applyAlignment="1">
      <alignment horizontal="center" vertical="center" wrapText="1"/>
    </xf>
    <xf numFmtId="49" fontId="2" fillId="9" borderId="15" xfId="0" applyNumberFormat="1" applyFont="1" applyFill="1" applyBorder="1" applyAlignment="1">
      <alignment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5" fillId="0" borderId="0" xfId="0" applyNumberFormat="1" applyFont="1" applyAlignment="1">
      <alignment vertical="center" wrapText="1"/>
    </xf>
    <xf numFmtId="180" fontId="5" fillId="0" borderId="12" xfId="0" applyNumberFormat="1" applyFont="1" applyBorder="1" applyAlignment="1">
      <alignment vertical="center" wrapText="1"/>
    </xf>
    <xf numFmtId="181" fontId="2" fillId="9" borderId="16" xfId="48" applyNumberFormat="1" applyFont="1" applyFill="1" applyBorder="1" applyAlignment="1">
      <alignment horizontal="center" vertical="center" wrapText="1"/>
    </xf>
    <xf numFmtId="181" fontId="3" fillId="34" borderId="17" xfId="48" applyNumberFormat="1" applyFont="1" applyFill="1" applyBorder="1" applyAlignment="1">
      <alignment horizontal="right" vertical="center" wrapText="1"/>
    </xf>
    <xf numFmtId="181" fontId="5" fillId="0" borderId="17" xfId="48" applyNumberFormat="1" applyFont="1" applyBorder="1" applyAlignment="1">
      <alignment horizontal="right" vertical="center" wrapText="1"/>
    </xf>
    <xf numFmtId="181" fontId="3" fillId="34" borderId="18" xfId="48" applyNumberFormat="1" applyFont="1" applyFill="1" applyBorder="1" applyAlignment="1">
      <alignment horizontal="right" vertical="center" wrapText="1"/>
    </xf>
    <xf numFmtId="181" fontId="6" fillId="33" borderId="17" xfId="48" applyNumberFormat="1" applyFont="1" applyFill="1" applyBorder="1" applyAlignment="1">
      <alignment horizontal="right" vertical="center"/>
    </xf>
    <xf numFmtId="181" fontId="6" fillId="0" borderId="18" xfId="48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81" fontId="6" fillId="0" borderId="17" xfId="48" applyNumberFormat="1" applyFont="1" applyBorder="1" applyAlignment="1">
      <alignment vertical="center"/>
    </xf>
    <xf numFmtId="0" fontId="0" fillId="25" borderId="0" xfId="0" applyFill="1" applyAlignment="1">
      <alignment/>
    </xf>
    <xf numFmtId="49" fontId="3" fillId="25" borderId="0" xfId="0" applyNumberFormat="1" applyFont="1" applyFill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49" fontId="3" fillId="25" borderId="13" xfId="0" applyNumberFormat="1" applyFont="1" applyFill="1" applyBorder="1" applyAlignment="1">
      <alignment vertical="center" wrapText="1"/>
    </xf>
    <xf numFmtId="181" fontId="3" fillId="25" borderId="17" xfId="48" applyNumberFormat="1" applyFont="1" applyFill="1" applyBorder="1" applyAlignment="1">
      <alignment horizontal="right" vertical="center" wrapText="1"/>
    </xf>
    <xf numFmtId="180" fontId="3" fillId="25" borderId="0" xfId="0" applyNumberFormat="1" applyFont="1" applyFill="1" applyAlignment="1">
      <alignment vertical="center" wrapText="1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181" fontId="3" fillId="33" borderId="17" xfId="48" applyNumberFormat="1" applyFont="1" applyFill="1" applyBorder="1" applyAlignment="1">
      <alignment horizontal="right" vertical="center" wrapText="1"/>
    </xf>
    <xf numFmtId="180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vertical="top" wrapText="1"/>
    </xf>
    <xf numFmtId="180" fontId="0" fillId="33" borderId="0" xfId="0" applyNumberFormat="1" applyFill="1" applyAlignment="1">
      <alignment/>
    </xf>
    <xf numFmtId="180" fontId="3" fillId="33" borderId="12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181" fontId="0" fillId="33" borderId="0" xfId="0" applyNumberFormat="1" applyFill="1" applyAlignment="1">
      <alignment/>
    </xf>
    <xf numFmtId="0" fontId="7" fillId="0" borderId="10" xfId="0" applyFont="1" applyBorder="1" applyAlignment="1">
      <alignment/>
    </xf>
    <xf numFmtId="181" fontId="3" fillId="0" borderId="17" xfId="48" applyNumberFormat="1" applyFont="1" applyBorder="1" applyAlignment="1">
      <alignment horizontal="right" vertical="center" wrapText="1"/>
    </xf>
    <xf numFmtId="181" fontId="3" fillId="0" borderId="0" xfId="48" applyNumberFormat="1" applyFont="1" applyAlignment="1">
      <alignment horizontal="right" vertical="center" wrapText="1"/>
    </xf>
    <xf numFmtId="0" fontId="9" fillId="0" borderId="0" xfId="63" applyFont="1" applyAlignment="1">
      <alignment horizontal="center" vertical="center"/>
      <protection/>
    </xf>
    <xf numFmtId="0" fontId="9" fillId="0" borderId="19" xfId="63" applyFont="1" applyBorder="1" applyAlignment="1">
      <alignment vertical="center"/>
      <protection/>
    </xf>
    <xf numFmtId="0" fontId="10" fillId="0" borderId="20" xfId="63" applyFont="1" applyBorder="1" applyAlignment="1">
      <alignment horizontal="center" vertical="center"/>
      <protection/>
    </xf>
    <xf numFmtId="180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/>
    </xf>
    <xf numFmtId="41" fontId="9" fillId="0" borderId="0" xfId="48" applyNumberFormat="1" applyFont="1" applyAlignment="1">
      <alignment horizontal="center" vertical="center"/>
    </xf>
    <xf numFmtId="41" fontId="73" fillId="0" borderId="0" xfId="48" applyNumberFormat="1" applyFont="1" applyAlignment="1" applyProtection="1">
      <alignment/>
      <protection locked="0"/>
    </xf>
    <xf numFmtId="41" fontId="9" fillId="0" borderId="19" xfId="48" applyNumberFormat="1" applyFont="1" applyBorder="1" applyAlignment="1">
      <alignment vertical="center"/>
    </xf>
    <xf numFmtId="41" fontId="10" fillId="0" borderId="22" xfId="48" applyNumberFormat="1" applyFont="1" applyBorder="1" applyAlignment="1">
      <alignment horizontal="center" vertical="center"/>
    </xf>
    <xf numFmtId="41" fontId="10" fillId="0" borderId="23" xfId="48" applyNumberFormat="1" applyFont="1" applyBorder="1" applyAlignment="1">
      <alignment horizontal="center" vertical="center"/>
    </xf>
    <xf numFmtId="41" fontId="10" fillId="0" borderId="24" xfId="48" applyNumberFormat="1" applyFont="1" applyBorder="1" applyAlignment="1">
      <alignment horizontal="center" vertical="center"/>
    </xf>
    <xf numFmtId="41" fontId="74" fillId="0" borderId="21" xfId="48" applyNumberFormat="1" applyFont="1" applyBorder="1" applyAlignment="1">
      <alignment vertical="center"/>
    </xf>
    <xf numFmtId="180" fontId="75" fillId="0" borderId="21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/>
    </xf>
    <xf numFmtId="41" fontId="75" fillId="0" borderId="21" xfId="48" applyNumberFormat="1" applyFont="1" applyBorder="1" applyAlignment="1">
      <alignment horizontal="right" vertical="center" wrapText="1"/>
    </xf>
    <xf numFmtId="41" fontId="75" fillId="0" borderId="21" xfId="48" applyNumberFormat="1" applyFont="1" applyBorder="1" applyAlignment="1">
      <alignment horizontal="right" vertical="center"/>
    </xf>
    <xf numFmtId="180" fontId="75" fillId="0" borderId="21" xfId="0" applyNumberFormat="1" applyFont="1" applyBorder="1" applyAlignment="1">
      <alignment horizontal="right" vertical="center"/>
    </xf>
    <xf numFmtId="41" fontId="0" fillId="0" borderId="0" xfId="0" applyNumberFormat="1" applyAlignment="1">
      <alignment/>
    </xf>
    <xf numFmtId="181" fontId="75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80" fontId="11" fillId="0" borderId="29" xfId="0" applyNumberFormat="1" applyFont="1" applyBorder="1" applyAlignment="1">
      <alignment horizontal="right" vertical="center" wrapText="1"/>
    </xf>
    <xf numFmtId="180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80" fontId="0" fillId="0" borderId="32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80" fontId="13" fillId="0" borderId="31" xfId="0" applyNumberFormat="1" applyFont="1" applyBorder="1" applyAlignment="1">
      <alignment horizontal="right" vertical="center"/>
    </xf>
    <xf numFmtId="180" fontId="13" fillId="0" borderId="21" xfId="0" applyNumberFormat="1" applyFont="1" applyBorder="1" applyAlignment="1">
      <alignment horizontal="right" vertical="center"/>
    </xf>
    <xf numFmtId="180" fontId="13" fillId="0" borderId="32" xfId="0" applyNumberFormat="1" applyFont="1" applyBorder="1" applyAlignment="1">
      <alignment horizontal="right" vertical="center"/>
    </xf>
    <xf numFmtId="180" fontId="13" fillId="0" borderId="33" xfId="0" applyNumberFormat="1" applyFont="1" applyBorder="1" applyAlignment="1">
      <alignment vertical="center"/>
    </xf>
    <xf numFmtId="0" fontId="13" fillId="0" borderId="34" xfId="0" applyFont="1" applyBorder="1" applyAlignment="1">
      <alignment horizontal="right" vertical="center"/>
    </xf>
    <xf numFmtId="180" fontId="13" fillId="0" borderId="35" xfId="0" applyNumberFormat="1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41" fontId="9" fillId="0" borderId="19" xfId="48" applyNumberFormat="1" applyFont="1" applyBorder="1" applyAlignment="1">
      <alignment horizontal="right" vertical="center"/>
    </xf>
    <xf numFmtId="177" fontId="0" fillId="0" borderId="0" xfId="48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3" fillId="0" borderId="13" xfId="0" applyNumberFormat="1" applyFont="1" applyFill="1" applyBorder="1" applyAlignment="1">
      <alignment vertical="center" wrapText="1"/>
    </xf>
    <xf numFmtId="181" fontId="3" fillId="0" borderId="17" xfId="48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 vertical="center" wrapText="1"/>
    </xf>
    <xf numFmtId="181" fontId="3" fillId="0" borderId="0" xfId="48" applyNumberFormat="1" applyFont="1" applyFill="1" applyBorder="1" applyAlignment="1">
      <alignment horizontal="right" vertical="center" wrapText="1"/>
    </xf>
    <xf numFmtId="181" fontId="76" fillId="0" borderId="17" xfId="48" applyNumberFormat="1" applyFont="1" applyFill="1" applyBorder="1" applyAlignment="1">
      <alignment horizontal="right" vertical="center" wrapText="1"/>
    </xf>
    <xf numFmtId="180" fontId="76" fillId="0" borderId="0" xfId="0" applyNumberFormat="1" applyFont="1" applyFill="1" applyAlignment="1">
      <alignment vertical="center" wrapText="1"/>
    </xf>
    <xf numFmtId="181" fontId="76" fillId="34" borderId="17" xfId="48" applyNumberFormat="1" applyFont="1" applyFill="1" applyBorder="1" applyAlignment="1">
      <alignment horizontal="right" vertical="center" wrapText="1"/>
    </xf>
    <xf numFmtId="180" fontId="3" fillId="25" borderId="12" xfId="0" applyNumberFormat="1" applyFont="1" applyFill="1" applyBorder="1" applyAlignment="1">
      <alignment vertical="center" wrapText="1"/>
    </xf>
    <xf numFmtId="180" fontId="0" fillId="0" borderId="28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13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80" fontId="13" fillId="0" borderId="35" xfId="0" applyNumberFormat="1" applyFont="1" applyBorder="1" applyAlignment="1">
      <alignment horizontal="right" vertical="center"/>
    </xf>
    <xf numFmtId="0" fontId="0" fillId="0" borderId="0" xfId="62">
      <alignment/>
      <protection/>
    </xf>
    <xf numFmtId="0" fontId="56" fillId="0" borderId="36" xfId="62" applyFont="1" applyBorder="1" applyAlignment="1">
      <alignment/>
      <protection/>
    </xf>
    <xf numFmtId="0" fontId="77" fillId="0" borderId="36" xfId="62" applyFont="1" applyBorder="1" applyAlignment="1">
      <alignment/>
      <protection/>
    </xf>
    <xf numFmtId="0" fontId="77" fillId="0" borderId="36" xfId="62" applyFont="1" applyFill="1" applyBorder="1" applyAlignment="1">
      <alignment/>
      <protection/>
    </xf>
    <xf numFmtId="0" fontId="56" fillId="0" borderId="36" xfId="62" applyFont="1" applyBorder="1" applyAlignment="1">
      <alignment horizontal="right"/>
      <protection/>
    </xf>
    <xf numFmtId="0" fontId="0" fillId="0" borderId="0" xfId="62" applyAlignment="1">
      <alignment/>
      <protection/>
    </xf>
    <xf numFmtId="0" fontId="78" fillId="0" borderId="37" xfId="62" applyFont="1" applyBorder="1" applyAlignment="1">
      <alignment horizontal="center" vertical="center" wrapText="1"/>
      <protection/>
    </xf>
    <xf numFmtId="177" fontId="79" fillId="0" borderId="37" xfId="49" applyFont="1" applyBorder="1" applyAlignment="1">
      <alignment horizontal="center" vertical="center" wrapText="1"/>
    </xf>
    <xf numFmtId="177" fontId="79" fillId="0" borderId="37" xfId="49" applyFont="1" applyFill="1" applyBorder="1" applyAlignment="1">
      <alignment horizontal="center" vertical="center" wrapText="1"/>
    </xf>
    <xf numFmtId="177" fontId="80" fillId="0" borderId="37" xfId="49" applyFont="1" applyBorder="1" applyAlignment="1">
      <alignment horizontal="center" vertical="center" wrapText="1"/>
    </xf>
    <xf numFmtId="0" fontId="81" fillId="0" borderId="38" xfId="62" applyFont="1" applyBorder="1" applyAlignment="1">
      <alignment horizontal="justify" vertical="center" wrapText="1"/>
      <protection/>
    </xf>
    <xf numFmtId="177" fontId="82" fillId="0" borderId="39" xfId="49" applyFont="1" applyBorder="1" applyAlignment="1">
      <alignment horizontal="right" vertical="center" wrapText="1"/>
    </xf>
    <xf numFmtId="177" fontId="82" fillId="0" borderId="40" xfId="49" applyFont="1" applyFill="1" applyBorder="1" applyAlignment="1">
      <alignment vertical="center" wrapText="1"/>
    </xf>
    <xf numFmtId="177" fontId="83" fillId="0" borderId="40" xfId="49" applyFont="1" applyBorder="1" applyAlignment="1">
      <alignment vertical="center" wrapText="1"/>
    </xf>
    <xf numFmtId="177" fontId="84" fillId="0" borderId="41" xfId="49" applyFont="1" applyBorder="1" applyAlignment="1">
      <alignment horizontal="right" vertical="center" wrapText="1"/>
    </xf>
    <xf numFmtId="0" fontId="84" fillId="0" borderId="42" xfId="62" applyFont="1" applyBorder="1" applyAlignment="1">
      <alignment horizontal="justify" vertical="center" wrapText="1"/>
      <protection/>
    </xf>
    <xf numFmtId="177" fontId="83" fillId="0" borderId="43" xfId="49" applyFont="1" applyBorder="1" applyAlignment="1">
      <alignment horizontal="center" vertical="center" wrapText="1"/>
    </xf>
    <xf numFmtId="177" fontId="83" fillId="0" borderId="44" xfId="49" applyFont="1" applyFill="1" applyBorder="1" applyAlignment="1">
      <alignment vertical="center" wrapText="1"/>
    </xf>
    <xf numFmtId="177" fontId="83" fillId="0" borderId="44" xfId="49" applyFont="1" applyBorder="1" applyAlignment="1">
      <alignment vertical="center" wrapText="1"/>
    </xf>
    <xf numFmtId="177" fontId="84" fillId="0" borderId="45" xfId="49" applyFont="1" applyBorder="1" applyAlignment="1">
      <alignment horizontal="right" vertical="center" wrapText="1"/>
    </xf>
    <xf numFmtId="0" fontId="83" fillId="0" borderId="42" xfId="62" applyFont="1" applyBorder="1" applyAlignment="1">
      <alignment horizontal="justify" vertical="center" wrapText="1"/>
      <protection/>
    </xf>
    <xf numFmtId="177" fontId="79" fillId="0" borderId="42" xfId="49" applyFont="1" applyBorder="1" applyAlignment="1">
      <alignment horizontal="center" vertical="center" wrapText="1"/>
    </xf>
    <xf numFmtId="177" fontId="79" fillId="0" borderId="42" xfId="49" applyFont="1" applyFill="1" applyBorder="1" applyAlignment="1">
      <alignment horizontal="center" vertical="center" wrapText="1"/>
    </xf>
    <xf numFmtId="177" fontId="84" fillId="0" borderId="42" xfId="49" applyFont="1" applyBorder="1" applyAlignment="1">
      <alignment horizontal="right" vertical="center" wrapText="1"/>
    </xf>
    <xf numFmtId="177" fontId="83" fillId="0" borderId="42" xfId="49" applyFont="1" applyFill="1" applyBorder="1" applyAlignment="1">
      <alignment horizontal="right" vertical="center" wrapText="1"/>
    </xf>
    <xf numFmtId="177" fontId="83" fillId="0" borderId="42" xfId="49" applyFont="1" applyBorder="1" applyAlignment="1">
      <alignment horizontal="right" vertical="center" wrapText="1"/>
    </xf>
    <xf numFmtId="0" fontId="85" fillId="0" borderId="42" xfId="62" applyFont="1" applyBorder="1" applyAlignment="1">
      <alignment horizontal="justify" vertical="center" wrapText="1"/>
      <protection/>
    </xf>
    <xf numFmtId="177" fontId="85" fillId="0" borderId="42" xfId="49" applyFont="1" applyBorder="1" applyAlignment="1">
      <alignment horizontal="right" vertical="center" wrapText="1"/>
    </xf>
    <xf numFmtId="177" fontId="85" fillId="0" borderId="42" xfId="49" applyFont="1" applyFill="1" applyBorder="1" applyAlignment="1">
      <alignment horizontal="right" vertical="center" wrapText="1"/>
    </xf>
    <xf numFmtId="177" fontId="83" fillId="0" borderId="42" xfId="49" applyFont="1" applyBorder="1" applyAlignment="1">
      <alignment horizontal="justify" vertical="center" wrapText="1"/>
    </xf>
    <xf numFmtId="0" fontId="78" fillId="35" borderId="42" xfId="62" applyFont="1" applyFill="1" applyBorder="1" applyAlignment="1">
      <alignment horizontal="justify" vertical="center" wrapText="1"/>
      <protection/>
    </xf>
    <xf numFmtId="177" fontId="83" fillId="35" borderId="42" xfId="49" applyFont="1" applyFill="1" applyBorder="1" applyAlignment="1">
      <alignment horizontal="right" vertical="center" wrapText="1"/>
    </xf>
    <xf numFmtId="177" fontId="85" fillId="35" borderId="42" xfId="49" applyFont="1" applyFill="1" applyBorder="1" applyAlignment="1">
      <alignment horizontal="right" vertical="center" wrapText="1"/>
    </xf>
    <xf numFmtId="0" fontId="78" fillId="0" borderId="42" xfId="62" applyFont="1" applyBorder="1" applyAlignment="1">
      <alignment horizontal="justify" vertical="center" wrapText="1"/>
      <protection/>
    </xf>
    <xf numFmtId="177" fontId="83" fillId="0" borderId="42" xfId="49" applyFont="1" applyFill="1" applyBorder="1" applyAlignment="1">
      <alignment horizontal="justify" vertical="center" wrapText="1"/>
    </xf>
    <xf numFmtId="177" fontId="83" fillId="0" borderId="42" xfId="49" applyFont="1" applyBorder="1" applyAlignment="1">
      <alignment horizontal="center" vertical="center" wrapText="1"/>
    </xf>
    <xf numFmtId="0" fontId="85" fillId="35" borderId="42" xfId="62" applyFont="1" applyFill="1" applyBorder="1" applyAlignment="1">
      <alignment horizontal="justify" vertical="center" wrapText="1"/>
      <protection/>
    </xf>
    <xf numFmtId="177" fontId="83" fillId="35" borderId="42" xfId="49" applyFont="1" applyFill="1" applyBorder="1" applyAlignment="1">
      <alignment horizontal="justify" vertical="center" wrapText="1"/>
    </xf>
    <xf numFmtId="177" fontId="85" fillId="6" borderId="42" xfId="49" applyFont="1" applyFill="1" applyBorder="1" applyAlignment="1">
      <alignment horizontal="right" vertical="center" wrapText="1"/>
    </xf>
    <xf numFmtId="0" fontId="78" fillId="0" borderId="42" xfId="62" applyFont="1" applyFill="1" applyBorder="1" applyAlignment="1">
      <alignment horizontal="justify" vertical="center" wrapText="1"/>
      <protection/>
    </xf>
    <xf numFmtId="177" fontId="83" fillId="0" borderId="42" xfId="49" applyFont="1" applyFill="1" applyBorder="1" applyAlignment="1">
      <alignment horizontal="center" vertical="center" wrapText="1"/>
    </xf>
    <xf numFmtId="177" fontId="85" fillId="0" borderId="46" xfId="49" applyFont="1" applyFill="1" applyBorder="1" applyAlignment="1">
      <alignment horizontal="right" vertical="center" wrapText="1"/>
    </xf>
    <xf numFmtId="0" fontId="85" fillId="0" borderId="46" xfId="62" applyFont="1" applyBorder="1" applyAlignment="1">
      <alignment horizontal="justify" vertical="center" wrapText="1"/>
      <protection/>
    </xf>
    <xf numFmtId="177" fontId="83" fillId="0" borderId="46" xfId="49" applyFont="1" applyBorder="1" applyAlignment="1">
      <alignment horizontal="right" vertical="center" wrapText="1"/>
    </xf>
    <xf numFmtId="177" fontId="83" fillId="0" borderId="46" xfId="49" applyFont="1" applyFill="1" applyBorder="1" applyAlignment="1">
      <alignment horizontal="right" vertical="center" wrapText="1"/>
    </xf>
    <xf numFmtId="177" fontId="85" fillId="0" borderId="46" xfId="49" applyFont="1" applyBorder="1" applyAlignment="1">
      <alignment horizontal="right" vertical="center" wrapText="1"/>
    </xf>
    <xf numFmtId="0" fontId="78" fillId="0" borderId="47" xfId="62" applyFont="1" applyBorder="1" applyAlignment="1">
      <alignment horizontal="justify" vertical="center" wrapText="1"/>
      <protection/>
    </xf>
    <xf numFmtId="177" fontId="85" fillId="0" borderId="47" xfId="49" applyFont="1" applyFill="1" applyBorder="1" applyAlignment="1">
      <alignment horizontal="right" vertical="center" wrapText="1"/>
    </xf>
    <xf numFmtId="177" fontId="83" fillId="0" borderId="47" xfId="49" applyFont="1" applyBorder="1" applyAlignment="1">
      <alignment horizontal="right" vertical="center" wrapText="1"/>
    </xf>
    <xf numFmtId="177" fontId="85" fillId="35" borderId="47" xfId="49" applyFont="1" applyFill="1" applyBorder="1" applyAlignment="1">
      <alignment horizontal="right" vertical="center" wrapText="1"/>
    </xf>
    <xf numFmtId="0" fontId="78" fillId="35" borderId="48" xfId="62" applyFont="1" applyFill="1" applyBorder="1" applyAlignment="1">
      <alignment horizontal="justify" vertical="center" wrapText="1"/>
      <protection/>
    </xf>
    <xf numFmtId="177" fontId="85" fillId="35" borderId="48" xfId="49" applyFont="1" applyFill="1" applyBorder="1" applyAlignment="1">
      <alignment horizontal="right" vertical="center" wrapText="1"/>
    </xf>
    <xf numFmtId="177" fontId="83" fillId="35" borderId="48" xfId="49" applyFont="1" applyFill="1" applyBorder="1" applyAlignment="1">
      <alignment horizontal="right" vertical="center" wrapText="1"/>
    </xf>
    <xf numFmtId="0" fontId="78" fillId="0" borderId="46" xfId="62" applyFont="1" applyBorder="1" applyAlignment="1">
      <alignment horizontal="justify" vertical="center" wrapText="1"/>
      <protection/>
    </xf>
    <xf numFmtId="177" fontId="85" fillId="35" borderId="46" xfId="49" applyFont="1" applyFill="1" applyBorder="1" applyAlignment="1">
      <alignment horizontal="right" vertical="center" wrapText="1"/>
    </xf>
    <xf numFmtId="177" fontId="83" fillId="0" borderId="43" xfId="49" applyFont="1" applyBorder="1" applyAlignment="1">
      <alignment horizontal="right" vertical="center" wrapText="1"/>
    </xf>
    <xf numFmtId="177" fontId="83" fillId="35" borderId="43" xfId="49" applyFont="1" applyFill="1" applyBorder="1" applyAlignment="1">
      <alignment horizontal="right" vertical="center" wrapText="1"/>
    </xf>
    <xf numFmtId="0" fontId="85" fillId="0" borderId="47" xfId="62" applyFont="1" applyBorder="1" applyAlignment="1">
      <alignment horizontal="justify" vertical="center" wrapText="1"/>
      <protection/>
    </xf>
    <xf numFmtId="177" fontId="83" fillId="0" borderId="49" xfId="49" applyFont="1" applyBorder="1" applyAlignment="1">
      <alignment horizontal="right" vertical="center" wrapText="1"/>
    </xf>
    <xf numFmtId="0" fontId="84" fillId="0" borderId="46" xfId="62" applyFont="1" applyBorder="1" applyAlignment="1">
      <alignment horizontal="justify" vertical="center" wrapText="1"/>
      <protection/>
    </xf>
    <xf numFmtId="177" fontId="83" fillId="0" borderId="50" xfId="49" applyFont="1" applyBorder="1" applyAlignment="1">
      <alignment horizontal="right" vertical="center" wrapText="1"/>
    </xf>
    <xf numFmtId="177" fontId="84" fillId="0" borderId="51" xfId="49" applyFont="1" applyBorder="1" applyAlignment="1">
      <alignment horizontal="right" vertical="center" wrapText="1"/>
    </xf>
    <xf numFmtId="0" fontId="84" fillId="35" borderId="42" xfId="62" applyFont="1" applyFill="1" applyBorder="1" applyAlignment="1">
      <alignment horizontal="justify" vertical="center" wrapText="1"/>
      <protection/>
    </xf>
    <xf numFmtId="177" fontId="84" fillId="35" borderId="45" xfId="49" applyFont="1" applyFill="1" applyBorder="1" applyAlignment="1">
      <alignment horizontal="right" vertical="center" wrapText="1"/>
    </xf>
    <xf numFmtId="0" fontId="85" fillId="35" borderId="47" xfId="62" applyFont="1" applyFill="1" applyBorder="1" applyAlignment="1">
      <alignment horizontal="justify" vertical="center" wrapText="1"/>
      <protection/>
    </xf>
    <xf numFmtId="177" fontId="83" fillId="35" borderId="49" xfId="49" applyFont="1" applyFill="1" applyBorder="1" applyAlignment="1">
      <alignment horizontal="right" vertical="center" wrapText="1"/>
    </xf>
    <xf numFmtId="177" fontId="83" fillId="35" borderId="47" xfId="49" applyFont="1" applyFill="1" applyBorder="1" applyAlignment="1">
      <alignment horizontal="right" vertical="center" wrapText="1"/>
    </xf>
    <xf numFmtId="0" fontId="85" fillId="35" borderId="0" xfId="62" applyFont="1" applyFill="1" applyBorder="1" applyAlignment="1">
      <alignment horizontal="justify" vertical="center" wrapText="1"/>
      <protection/>
    </xf>
    <xf numFmtId="177" fontId="83" fillId="35" borderId="0" xfId="49" applyFont="1" applyFill="1" applyBorder="1" applyAlignment="1">
      <alignment horizontal="right" vertical="center" wrapText="1"/>
    </xf>
    <xf numFmtId="177" fontId="85" fillId="0" borderId="0" xfId="49" applyFont="1" applyFill="1" applyBorder="1" applyAlignment="1">
      <alignment horizontal="right" vertical="center" wrapText="1"/>
    </xf>
    <xf numFmtId="177" fontId="85" fillId="35" borderId="0" xfId="49" applyFont="1" applyFill="1" applyBorder="1" applyAlignment="1">
      <alignment horizontal="right" vertical="center" wrapText="1"/>
    </xf>
    <xf numFmtId="0" fontId="78" fillId="0" borderId="52" xfId="62" applyFont="1" applyBorder="1" applyAlignment="1">
      <alignment horizontal="center" vertical="center" wrapText="1"/>
      <protection/>
    </xf>
    <xf numFmtId="177" fontId="79" fillId="0" borderId="52" xfId="49" applyFont="1" applyBorder="1" applyAlignment="1">
      <alignment horizontal="center" vertical="center" wrapText="1"/>
    </xf>
    <xf numFmtId="177" fontId="79" fillId="0" borderId="52" xfId="49" applyFont="1" applyFill="1" applyBorder="1" applyAlignment="1">
      <alignment horizontal="center" vertical="center" wrapText="1"/>
    </xf>
    <xf numFmtId="177" fontId="80" fillId="0" borderId="52" xfId="49" applyFont="1" applyBorder="1" applyAlignment="1">
      <alignment horizontal="center" vertical="center" wrapText="1"/>
    </xf>
    <xf numFmtId="0" fontId="81" fillId="0" borderId="53" xfId="62" applyFont="1" applyBorder="1" applyAlignment="1">
      <alignment horizontal="justify" vertical="center" wrapText="1"/>
      <protection/>
    </xf>
    <xf numFmtId="177" fontId="82" fillId="0" borderId="54" xfId="49" applyFont="1" applyBorder="1" applyAlignment="1">
      <alignment horizontal="right" vertical="center" wrapText="1"/>
    </xf>
    <xf numFmtId="177" fontId="82" fillId="0" borderId="55" xfId="49" applyFont="1" applyFill="1" applyBorder="1" applyAlignment="1">
      <alignment vertical="center" wrapText="1"/>
    </xf>
    <xf numFmtId="177" fontId="83" fillId="0" borderId="55" xfId="49" applyFont="1" applyBorder="1" applyAlignment="1">
      <alignment vertical="center" wrapText="1"/>
    </xf>
    <xf numFmtId="177" fontId="84" fillId="0" borderId="56" xfId="49" applyFont="1" applyBorder="1" applyAlignment="1">
      <alignment horizontal="right" vertical="center" wrapText="1"/>
    </xf>
    <xf numFmtId="177" fontId="83" fillId="0" borderId="50" xfId="49" applyFont="1" applyBorder="1" applyAlignment="1">
      <alignment horizontal="center" vertical="center" wrapText="1"/>
    </xf>
    <xf numFmtId="177" fontId="83" fillId="0" borderId="40" xfId="49" applyFont="1" applyFill="1" applyBorder="1" applyAlignment="1">
      <alignment vertical="center" wrapText="1"/>
    </xf>
    <xf numFmtId="177" fontId="84" fillId="36" borderId="42" xfId="49" applyFont="1" applyFill="1" applyBorder="1" applyAlignment="1">
      <alignment horizontal="right" vertical="center" wrapText="1"/>
    </xf>
    <xf numFmtId="0" fontId="86" fillId="0" borderId="42" xfId="62" applyFont="1" applyBorder="1" applyAlignment="1">
      <alignment horizontal="justify" vertical="center" wrapText="1"/>
      <protection/>
    </xf>
    <xf numFmtId="0" fontId="86" fillId="35" borderId="42" xfId="62" applyFont="1" applyFill="1" applyBorder="1" applyAlignment="1">
      <alignment horizontal="justify" vertical="center" wrapText="1"/>
      <protection/>
    </xf>
    <xf numFmtId="177" fontId="87" fillId="36" borderId="42" xfId="49" applyFont="1" applyFill="1" applyBorder="1" applyAlignment="1">
      <alignment horizontal="right" vertical="center" wrapText="1"/>
    </xf>
    <xf numFmtId="177" fontId="88" fillId="0" borderId="42" xfId="49" applyFont="1" applyBorder="1" applyAlignment="1">
      <alignment horizontal="right" vertical="center" wrapText="1"/>
    </xf>
    <xf numFmtId="177" fontId="88" fillId="35" borderId="42" xfId="49" applyFont="1" applyFill="1" applyBorder="1" applyAlignment="1">
      <alignment horizontal="right" vertical="center" wrapText="1"/>
    </xf>
    <xf numFmtId="177" fontId="88" fillId="0" borderId="42" xfId="49" applyFont="1" applyFill="1" applyBorder="1" applyAlignment="1">
      <alignment horizontal="right" vertical="center" wrapText="1"/>
    </xf>
    <xf numFmtId="0" fontId="86" fillId="0" borderId="42" xfId="62" applyFont="1" applyFill="1" applyBorder="1" applyAlignment="1">
      <alignment horizontal="justify" vertical="center" wrapText="1"/>
      <protection/>
    </xf>
    <xf numFmtId="177" fontId="85" fillId="33" borderId="42" xfId="49" applyFont="1" applyFill="1" applyBorder="1" applyAlignment="1">
      <alignment horizontal="right" vertical="center" wrapText="1"/>
    </xf>
    <xf numFmtId="177" fontId="85" fillId="35" borderId="45" xfId="49" applyFont="1" applyFill="1" applyBorder="1" applyAlignment="1">
      <alignment horizontal="right" vertical="center" wrapText="1"/>
    </xf>
    <xf numFmtId="0" fontId="84" fillId="0" borderId="47" xfId="62" applyFont="1" applyBorder="1" applyAlignment="1">
      <alignment horizontal="justify" vertical="center" wrapText="1"/>
      <protection/>
    </xf>
    <xf numFmtId="177" fontId="83" fillId="0" borderId="47" xfId="49" applyFont="1" applyFill="1" applyBorder="1" applyAlignment="1">
      <alignment horizontal="right" vertical="center" wrapText="1"/>
    </xf>
    <xf numFmtId="177" fontId="84" fillId="0" borderId="57" xfId="49" applyFont="1" applyBorder="1" applyAlignment="1">
      <alignment horizontal="right" vertical="center" wrapText="1"/>
    </xf>
    <xf numFmtId="177" fontId="83" fillId="6" borderId="42" xfId="49" applyFont="1" applyFill="1" applyBorder="1" applyAlignment="1">
      <alignment horizontal="right" vertical="center" wrapText="1"/>
    </xf>
    <xf numFmtId="177" fontId="85" fillId="0" borderId="45" xfId="49" applyFont="1" applyBorder="1" applyAlignment="1">
      <alignment horizontal="right" vertical="center" wrapText="1"/>
    </xf>
    <xf numFmtId="0" fontId="81" fillId="0" borderId="42" xfId="62" applyFont="1" applyBorder="1" applyAlignment="1">
      <alignment horizontal="justify" vertical="center" wrapText="1"/>
      <protection/>
    </xf>
    <xf numFmtId="0" fontId="81" fillId="0" borderId="47" xfId="62" applyFont="1" applyBorder="1" applyAlignment="1">
      <alignment horizontal="justify" vertical="center" wrapText="1"/>
      <protection/>
    </xf>
    <xf numFmtId="177" fontId="84" fillId="33" borderId="57" xfId="49" applyFont="1" applyFill="1" applyBorder="1" applyAlignment="1">
      <alignment horizontal="right" vertical="center" wrapText="1"/>
    </xf>
    <xf numFmtId="177" fontId="0" fillId="0" borderId="0" xfId="62" applyNumberFormat="1">
      <alignment/>
      <protection/>
    </xf>
    <xf numFmtId="177" fontId="0" fillId="0" borderId="0" xfId="48" applyAlignment="1">
      <alignment/>
    </xf>
    <xf numFmtId="0" fontId="8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59" xfId="63" applyFont="1" applyBorder="1" applyAlignment="1">
      <alignment horizontal="center" vertical="center"/>
      <protection/>
    </xf>
    <xf numFmtId="0" fontId="10" fillId="0" borderId="21" xfId="63" applyFont="1" applyBorder="1" applyAlignment="1">
      <alignment horizontal="center" vertical="center"/>
      <protection/>
    </xf>
    <xf numFmtId="0" fontId="10" fillId="0" borderId="60" xfId="63" applyFont="1" applyBorder="1" applyAlignment="1">
      <alignment horizontal="center" vertical="center"/>
      <protection/>
    </xf>
    <xf numFmtId="0" fontId="10" fillId="0" borderId="61" xfId="6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9" fillId="0" borderId="0" xfId="62" applyFont="1" applyBorder="1" applyAlignment="1">
      <alignment horizontal="center" vertical="center"/>
      <protection/>
    </xf>
    <xf numFmtId="0" fontId="8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50" fillId="0" borderId="0" xfId="64" applyFont="1" applyAlignment="1">
      <alignment vertical="center"/>
      <protection/>
    </xf>
    <xf numFmtId="0" fontId="51" fillId="0" borderId="0" xfId="64" applyFont="1" applyAlignment="1">
      <alignment horizontal="center" vertical="center"/>
      <protection/>
    </xf>
    <xf numFmtId="0" fontId="50" fillId="0" borderId="0" xfId="64" applyFont="1" applyAlignment="1">
      <alignment horizontal="center" vertical="center"/>
      <protection/>
    </xf>
    <xf numFmtId="0" fontId="52" fillId="0" borderId="0" xfId="64" applyFont="1" applyAlignment="1">
      <alignment horizontal="center" vertical="center"/>
      <protection/>
    </xf>
    <xf numFmtId="0" fontId="52" fillId="0" borderId="0" xfId="64" applyFont="1" applyAlignment="1">
      <alignment horizontal="left" vertical="center"/>
      <protection/>
    </xf>
    <xf numFmtId="0" fontId="53" fillId="0" borderId="0" xfId="64" applyFont="1" applyAlignment="1">
      <alignment horizontal="center" vertical="center"/>
      <protection/>
    </xf>
    <xf numFmtId="0" fontId="52" fillId="0" borderId="0" xfId="64" applyFont="1" applyAlignment="1">
      <alignment vertical="center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 applyAlignment="1">
      <alignment horizontal="right" vertical="center"/>
      <protection/>
    </xf>
    <xf numFmtId="0" fontId="52" fillId="0" borderId="0" xfId="64" applyFont="1" applyAlignment="1">
      <alignment horizontal="left"/>
      <protection/>
    </xf>
    <xf numFmtId="0" fontId="54" fillId="0" borderId="0" xfId="64" applyFont="1" applyAlignment="1">
      <alignment horizontal="center" vertical="center"/>
      <protection/>
    </xf>
    <xf numFmtId="0" fontId="55" fillId="0" borderId="0" xfId="64" applyFont="1" applyAlignment="1">
      <alignment horizontal="center" vertical="center"/>
      <protection/>
    </xf>
    <xf numFmtId="0" fontId="51" fillId="0" borderId="0" xfId="64" applyFont="1" applyAlignment="1">
      <alignment horizontal="center" vertical="center"/>
      <protection/>
    </xf>
    <xf numFmtId="0" fontId="0" fillId="0" borderId="0" xfId="0" applyFill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11" fillId="0" borderId="29" xfId="0" applyNumberFormat="1" applyFont="1" applyFill="1" applyBorder="1" applyAlignment="1">
      <alignment horizontal="center" vertical="center" wrapText="1"/>
    </xf>
    <xf numFmtId="180" fontId="11" fillId="0" borderId="21" xfId="0" applyNumberFormat="1" applyFont="1" applyFill="1" applyBorder="1" applyAlignment="1">
      <alignment horizontal="center" vertical="center" wrapText="1"/>
    </xf>
    <xf numFmtId="41" fontId="74" fillId="0" borderId="21" xfId="48" applyNumberFormat="1" applyFont="1" applyFill="1" applyBorder="1" applyAlignment="1">
      <alignment vertical="center"/>
    </xf>
    <xf numFmtId="180" fontId="75" fillId="0" borderId="21" xfId="0" applyNumberFormat="1" applyFont="1" applyFill="1" applyBorder="1" applyAlignment="1">
      <alignment horizontal="right" vertical="center" wrapText="1"/>
    </xf>
    <xf numFmtId="0" fontId="75" fillId="0" borderId="21" xfId="0" applyFont="1" applyFill="1" applyBorder="1" applyAlignment="1">
      <alignment horizontal="center" vertical="center"/>
    </xf>
    <xf numFmtId="41" fontId="75" fillId="0" borderId="21" xfId="48" applyNumberFormat="1" applyFont="1" applyFill="1" applyBorder="1" applyAlignment="1">
      <alignment horizontal="right" vertical="center" wrapText="1"/>
    </xf>
    <xf numFmtId="0" fontId="75" fillId="0" borderId="21" xfId="0" applyFont="1" applyFill="1" applyBorder="1" applyAlignment="1">
      <alignment horizontal="right" vertical="center"/>
    </xf>
    <xf numFmtId="41" fontId="75" fillId="0" borderId="21" xfId="48" applyNumberFormat="1" applyFont="1" applyFill="1" applyBorder="1" applyAlignment="1">
      <alignment horizontal="right" vertical="center"/>
    </xf>
    <xf numFmtId="41" fontId="74" fillId="0" borderId="21" xfId="0" applyNumberFormat="1" applyFont="1" applyFill="1" applyBorder="1" applyAlignment="1">
      <alignment horizontal="center" vertical="center"/>
    </xf>
    <xf numFmtId="180" fontId="74" fillId="0" borderId="21" xfId="0" applyNumberFormat="1" applyFont="1" applyFill="1" applyBorder="1" applyAlignment="1">
      <alignment vertical="center"/>
    </xf>
    <xf numFmtId="0" fontId="74" fillId="0" borderId="2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51312;&#54861;&#49692;\AppData\Local\Microsoft\Windows\INetCache\IE\WNZL10JV\EMF\EMF\EMF2017\&#12622;%20&#49328;&#45800;%20&#44228;&#51340;&#48324;%20&#51109;&#48512;%20&#48143;%20&#44228;&#51221;&#44284;&#47785;%20&#51221;&#47532;\2017&#45380;EMF&#54617;&#44368;&#44592;&#50629;%20&#44228;&#51221;%20&#51221;&#47532;%20&#48143;%20&#54633;&#44228;&#51092;&#50529;&#49884;&#49328;&#54364;(&#51204;&#44592;&#51060;&#50900;&#44552;%20&#54252;&#54632;)-&#52572;&#5133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51312;&#54861;&#49692;\AppData\Local\Microsoft\Windows\INetCache\IE\WNZL10JV\&#44228;&#51340;%20&#54633;&#52840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장부"/>
      <sheetName val="합계잔액시산표(전기이월포함)"/>
      <sheetName val="대차,손익계산서"/>
      <sheetName val="현금흐름표"/>
    </sheetNames>
    <sheetDataSet>
      <sheetData sheetId="1">
        <row r="12">
          <cell r="D12">
            <v>9172727</v>
          </cell>
        </row>
        <row r="27">
          <cell r="B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name"/>
      <sheetName val="Sheet1"/>
    </sheetNames>
    <sheetDataSet>
      <sheetData sheetId="0">
        <row r="274">
          <cell r="H274">
            <v>-9013098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0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G56" sqref="G56"/>
    </sheetView>
  </sheetViews>
  <sheetFormatPr defaultColWidth="9.140625" defaultRowHeight="12.75" customHeight="1"/>
  <cols>
    <col min="1" max="1" width="3.7109375" style="0" customWidth="1"/>
    <col min="2" max="2" width="10.28125" style="0" bestFit="1" customWidth="1"/>
    <col min="3" max="3" width="11.57421875" style="0" customWidth="1"/>
    <col min="4" max="4" width="18.7109375" style="0" customWidth="1"/>
    <col min="5" max="5" width="64.28125" style="17" bestFit="1" customWidth="1"/>
    <col min="6" max="6" width="15.7109375" style="31" customWidth="1"/>
    <col min="7" max="7" width="15.28125" style="0" bestFit="1" customWidth="1"/>
    <col min="8" max="8" width="14.57421875" style="0" customWidth="1"/>
    <col min="9" max="10" width="12.8515625" style="0" customWidth="1"/>
  </cols>
  <sheetData>
    <row r="1" spans="2:8" s="10" customFormat="1" ht="28.5" customHeight="1">
      <c r="B1" s="19" t="s">
        <v>0</v>
      </c>
      <c r="C1" s="20" t="s">
        <v>1</v>
      </c>
      <c r="D1" s="20" t="s">
        <v>2</v>
      </c>
      <c r="E1" s="21" t="s">
        <v>3</v>
      </c>
      <c r="F1" s="26" t="s">
        <v>298</v>
      </c>
      <c r="G1" s="22" t="s">
        <v>299</v>
      </c>
      <c r="H1" s="6"/>
    </row>
    <row r="2" spans="2:8" ht="21" customHeight="1">
      <c r="B2" s="4" t="s">
        <v>93</v>
      </c>
      <c r="C2" s="1" t="s">
        <v>94</v>
      </c>
      <c r="D2" s="14" t="s">
        <v>295</v>
      </c>
      <c r="E2" s="15" t="s">
        <v>95</v>
      </c>
      <c r="F2" s="27">
        <v>600000</v>
      </c>
      <c r="G2" s="8"/>
      <c r="H2" s="8"/>
    </row>
    <row r="3" spans="2:8" ht="21" customHeight="1">
      <c r="B3" s="4" t="s">
        <v>103</v>
      </c>
      <c r="C3" s="1" t="s">
        <v>46</v>
      </c>
      <c r="D3" s="14" t="s">
        <v>295</v>
      </c>
      <c r="E3" s="15" t="s">
        <v>104</v>
      </c>
      <c r="F3" s="27">
        <v>8857453</v>
      </c>
      <c r="G3" s="8"/>
      <c r="H3" s="8"/>
    </row>
    <row r="4" spans="2:8" ht="21" customHeight="1">
      <c r="B4" s="4" t="s">
        <v>119</v>
      </c>
      <c r="C4" s="1" t="s">
        <v>109</v>
      </c>
      <c r="D4" s="14" t="s">
        <v>295</v>
      </c>
      <c r="E4" s="15" t="s">
        <v>120</v>
      </c>
      <c r="F4" s="107">
        <v>7424349</v>
      </c>
      <c r="G4" s="8"/>
      <c r="H4" s="8"/>
    </row>
    <row r="5" spans="2:8" ht="21" customHeight="1">
      <c r="B5" s="4" t="s">
        <v>10</v>
      </c>
      <c r="C5" s="5" t="s">
        <v>11</v>
      </c>
      <c r="D5" s="14" t="s">
        <v>295</v>
      </c>
      <c r="E5" s="15" t="s">
        <v>12</v>
      </c>
      <c r="F5" s="28">
        <v>80000</v>
      </c>
      <c r="G5" s="25"/>
      <c r="H5" s="8"/>
    </row>
    <row r="6" spans="2:8" ht="21" customHeight="1">
      <c r="B6" s="4" t="s">
        <v>10</v>
      </c>
      <c r="C6" s="5" t="s">
        <v>11</v>
      </c>
      <c r="D6" s="14" t="s">
        <v>295</v>
      </c>
      <c r="E6" s="15" t="s">
        <v>306</v>
      </c>
      <c r="F6" s="28">
        <v>-14186610</v>
      </c>
      <c r="G6" s="25"/>
      <c r="H6" s="8"/>
    </row>
    <row r="7" spans="2:8" ht="21" customHeight="1">
      <c r="B7" s="4" t="s">
        <v>15</v>
      </c>
      <c r="C7" s="1" t="s">
        <v>135</v>
      </c>
      <c r="D7" s="14" t="s">
        <v>295</v>
      </c>
      <c r="E7" s="15" t="s">
        <v>136</v>
      </c>
      <c r="F7" s="27">
        <v>1600000</v>
      </c>
      <c r="G7" s="8"/>
      <c r="H7" s="8"/>
    </row>
    <row r="8" spans="2:8" ht="21" customHeight="1">
      <c r="B8" s="4" t="s">
        <v>22</v>
      </c>
      <c r="C8" s="1" t="s">
        <v>149</v>
      </c>
      <c r="D8" s="14" t="s">
        <v>295</v>
      </c>
      <c r="E8" s="15" t="s">
        <v>150</v>
      </c>
      <c r="F8" s="27">
        <v>150000</v>
      </c>
      <c r="G8" s="8"/>
      <c r="H8" s="8"/>
    </row>
    <row r="9" spans="2:8" ht="21" customHeight="1">
      <c r="B9" s="4" t="s">
        <v>35</v>
      </c>
      <c r="C9" s="1" t="s">
        <v>164</v>
      </c>
      <c r="D9" s="14" t="s">
        <v>295</v>
      </c>
      <c r="E9" s="15" t="s">
        <v>165</v>
      </c>
      <c r="F9" s="27">
        <v>41877272</v>
      </c>
      <c r="G9" s="8"/>
      <c r="H9" s="8"/>
    </row>
    <row r="10" spans="2:8" ht="21" customHeight="1">
      <c r="B10" s="4" t="s">
        <v>171</v>
      </c>
      <c r="C10" s="1" t="s">
        <v>169</v>
      </c>
      <c r="D10" s="14" t="s">
        <v>295</v>
      </c>
      <c r="E10" s="15" t="s">
        <v>172</v>
      </c>
      <c r="F10" s="27">
        <v>1300000</v>
      </c>
      <c r="G10" s="8"/>
      <c r="H10" s="8"/>
    </row>
    <row r="11" spans="2:8" ht="21" customHeight="1">
      <c r="B11" s="4" t="s">
        <v>38</v>
      </c>
      <c r="C11" s="1" t="s">
        <v>174</v>
      </c>
      <c r="D11" s="34" t="s">
        <v>295</v>
      </c>
      <c r="E11" s="15" t="s">
        <v>40</v>
      </c>
      <c r="F11" s="27">
        <v>150000</v>
      </c>
      <c r="G11" s="8"/>
      <c r="H11" s="8"/>
    </row>
    <row r="12" spans="2:8" ht="21" customHeight="1">
      <c r="B12" s="4" t="s">
        <v>41</v>
      </c>
      <c r="C12" s="1" t="s">
        <v>96</v>
      </c>
      <c r="D12" s="14" t="s">
        <v>295</v>
      </c>
      <c r="E12" s="15" t="s">
        <v>185</v>
      </c>
      <c r="F12" s="27">
        <v>62500</v>
      </c>
      <c r="G12" s="8"/>
      <c r="H12" s="8"/>
    </row>
    <row r="13" spans="2:8" ht="21" customHeight="1">
      <c r="B13" s="4" t="s">
        <v>45</v>
      </c>
      <c r="C13" s="1" t="s">
        <v>189</v>
      </c>
      <c r="D13" s="3" t="s">
        <v>295</v>
      </c>
      <c r="E13" s="15" t="s">
        <v>190</v>
      </c>
      <c r="F13" s="27">
        <v>150000</v>
      </c>
      <c r="G13" s="8"/>
      <c r="H13" s="8"/>
    </row>
    <row r="14" spans="2:8" ht="21" customHeight="1">
      <c r="B14" s="4" t="s">
        <v>53</v>
      </c>
      <c r="C14" s="1" t="s">
        <v>209</v>
      </c>
      <c r="D14" s="3" t="s">
        <v>295</v>
      </c>
      <c r="E14" s="15" t="s">
        <v>210</v>
      </c>
      <c r="F14" s="27">
        <v>150000</v>
      </c>
      <c r="G14" s="8"/>
      <c r="H14" s="8"/>
    </row>
    <row r="15" spans="2:8" ht="21" customHeight="1">
      <c r="B15" s="4" t="s">
        <v>56</v>
      </c>
      <c r="C15" s="1" t="s">
        <v>233</v>
      </c>
      <c r="D15" s="3" t="s">
        <v>295</v>
      </c>
      <c r="E15" s="15" t="s">
        <v>234</v>
      </c>
      <c r="F15" s="27">
        <v>358000</v>
      </c>
      <c r="G15" s="8"/>
      <c r="H15" s="8"/>
    </row>
    <row r="16" spans="2:8" ht="21" customHeight="1">
      <c r="B16" s="4" t="s">
        <v>235</v>
      </c>
      <c r="C16" s="1" t="s">
        <v>160</v>
      </c>
      <c r="D16" s="3" t="s">
        <v>295</v>
      </c>
      <c r="E16" s="15" t="s">
        <v>238</v>
      </c>
      <c r="F16" s="27">
        <v>65520</v>
      </c>
      <c r="G16" s="8"/>
      <c r="H16" s="8"/>
    </row>
    <row r="17" spans="2:8" ht="21" customHeight="1">
      <c r="B17" s="4" t="s">
        <v>74</v>
      </c>
      <c r="C17" s="1" t="s">
        <v>239</v>
      </c>
      <c r="D17" s="3" t="s">
        <v>295</v>
      </c>
      <c r="E17" s="15" t="s">
        <v>240</v>
      </c>
      <c r="F17" s="107">
        <v>136364</v>
      </c>
      <c r="G17" s="7"/>
      <c r="H17" s="7"/>
    </row>
    <row r="18" spans="2:8" ht="21" customHeight="1">
      <c r="B18" s="4" t="s">
        <v>60</v>
      </c>
      <c r="C18" s="1" t="s">
        <v>246</v>
      </c>
      <c r="D18" s="3" t="s">
        <v>295</v>
      </c>
      <c r="E18" s="15" t="s">
        <v>247</v>
      </c>
      <c r="F18" s="27">
        <v>300000</v>
      </c>
      <c r="G18" s="7"/>
      <c r="H18" s="7"/>
    </row>
    <row r="19" spans="2:8" ht="21" customHeight="1">
      <c r="B19" s="4" t="s">
        <v>66</v>
      </c>
      <c r="C19" s="1" t="s">
        <v>253</v>
      </c>
      <c r="D19" s="3" t="s">
        <v>295</v>
      </c>
      <c r="E19" s="15" t="s">
        <v>254</v>
      </c>
      <c r="F19" s="27">
        <v>349490</v>
      </c>
      <c r="G19" s="7"/>
      <c r="H19" s="7"/>
    </row>
    <row r="20" spans="2:8" ht="21" customHeight="1">
      <c r="B20" s="4" t="s">
        <v>257</v>
      </c>
      <c r="C20" s="1" t="s">
        <v>8</v>
      </c>
      <c r="D20" s="3" t="s">
        <v>295</v>
      </c>
      <c r="E20" s="15" t="s">
        <v>260</v>
      </c>
      <c r="F20" s="27">
        <v>67420</v>
      </c>
      <c r="G20" s="7"/>
      <c r="H20" s="7"/>
    </row>
    <row r="21" spans="2:8" ht="21" customHeight="1">
      <c r="B21" s="4" t="s">
        <v>264</v>
      </c>
      <c r="C21" s="1" t="s">
        <v>265</v>
      </c>
      <c r="D21" s="3" t="s">
        <v>295</v>
      </c>
      <c r="E21" s="15" t="s">
        <v>266</v>
      </c>
      <c r="F21" s="27">
        <v>1294773</v>
      </c>
      <c r="G21" s="7"/>
      <c r="H21" s="7"/>
    </row>
    <row r="22" spans="2:8" ht="21" customHeight="1">
      <c r="B22" s="4" t="s">
        <v>267</v>
      </c>
      <c r="C22" s="1" t="s">
        <v>270</v>
      </c>
      <c r="D22" s="3" t="s">
        <v>295</v>
      </c>
      <c r="E22" s="15" t="s">
        <v>271</v>
      </c>
      <c r="F22" s="27">
        <v>32100</v>
      </c>
      <c r="G22" s="7"/>
      <c r="H22" s="7"/>
    </row>
    <row r="23" spans="2:8" ht="21" customHeight="1">
      <c r="B23" s="4" t="s">
        <v>274</v>
      </c>
      <c r="C23" s="1" t="s">
        <v>275</v>
      </c>
      <c r="D23" s="3" t="s">
        <v>295</v>
      </c>
      <c r="E23" s="15" t="s">
        <v>276</v>
      </c>
      <c r="F23" s="27">
        <v>8263940</v>
      </c>
      <c r="G23" s="7"/>
      <c r="H23" s="7"/>
    </row>
    <row r="24" spans="2:8" ht="21" customHeight="1">
      <c r="B24" s="4" t="s">
        <v>281</v>
      </c>
      <c r="C24" s="1" t="s">
        <v>282</v>
      </c>
      <c r="D24" s="3" t="s">
        <v>295</v>
      </c>
      <c r="E24" s="15" t="s">
        <v>283</v>
      </c>
      <c r="F24" s="27">
        <v>3697921</v>
      </c>
      <c r="G24" s="7"/>
      <c r="H24" s="7"/>
    </row>
    <row r="25" spans="2:8" ht="21" customHeight="1">
      <c r="B25" s="4" t="s">
        <v>324</v>
      </c>
      <c r="C25" s="1" t="s">
        <v>361</v>
      </c>
      <c r="D25" s="3" t="s">
        <v>295</v>
      </c>
      <c r="E25" s="15" t="s">
        <v>326</v>
      </c>
      <c r="F25" s="56">
        <v>261600</v>
      </c>
      <c r="G25" s="57"/>
      <c r="H25" s="7"/>
    </row>
    <row r="26" spans="2:8" s="43" customFormat="1" ht="21" customHeight="1">
      <c r="B26" s="44"/>
      <c r="C26" s="45"/>
      <c r="D26" s="46"/>
      <c r="E26" s="47"/>
      <c r="F26" s="48">
        <f>SUM(F2:F25)</f>
        <v>63042092</v>
      </c>
      <c r="G26" s="49"/>
      <c r="H26" s="49"/>
    </row>
    <row r="27" spans="2:8" ht="21" customHeight="1">
      <c r="B27" s="4" t="s">
        <v>90</v>
      </c>
      <c r="C27" s="1" t="s">
        <v>91</v>
      </c>
      <c r="D27" s="14" t="s">
        <v>293</v>
      </c>
      <c r="E27" s="15" t="s">
        <v>92</v>
      </c>
      <c r="F27" s="27"/>
      <c r="G27" s="7">
        <v>4420000</v>
      </c>
      <c r="H27" s="7"/>
    </row>
    <row r="28" spans="2:8" ht="21" customHeight="1">
      <c r="B28" s="4" t="s">
        <v>108</v>
      </c>
      <c r="C28" s="1" t="s">
        <v>109</v>
      </c>
      <c r="D28" s="14" t="s">
        <v>293</v>
      </c>
      <c r="E28" s="15" t="s">
        <v>110</v>
      </c>
      <c r="F28" s="27"/>
      <c r="G28" s="7">
        <v>298185</v>
      </c>
      <c r="H28" s="7"/>
    </row>
    <row r="29" spans="2:9" ht="21" customHeight="1">
      <c r="B29" s="4" t="s">
        <v>119</v>
      </c>
      <c r="C29" s="1" t="s">
        <v>123</v>
      </c>
      <c r="D29" s="14" t="s">
        <v>293</v>
      </c>
      <c r="E29" s="15" t="s">
        <v>124</v>
      </c>
      <c r="F29" s="27"/>
      <c r="G29" s="7">
        <v>191367</v>
      </c>
      <c r="H29" s="7"/>
      <c r="I29" s="7"/>
    </row>
    <row r="30" spans="2:8" ht="21" customHeight="1">
      <c r="B30" s="4" t="s">
        <v>7</v>
      </c>
      <c r="C30" s="1" t="s">
        <v>125</v>
      </c>
      <c r="D30" s="14" t="s">
        <v>293</v>
      </c>
      <c r="E30" s="15" t="s">
        <v>126</v>
      </c>
      <c r="F30" s="27"/>
      <c r="G30" s="7">
        <v>11819</v>
      </c>
      <c r="H30" s="7"/>
    </row>
    <row r="31" spans="2:8" ht="21" customHeight="1">
      <c r="B31" s="4" t="s">
        <v>145</v>
      </c>
      <c r="C31" s="1" t="s">
        <v>146</v>
      </c>
      <c r="D31" s="3" t="s">
        <v>293</v>
      </c>
      <c r="E31" s="15" t="s">
        <v>147</v>
      </c>
      <c r="F31" s="27"/>
      <c r="G31" s="7">
        <v>68637</v>
      </c>
      <c r="H31" s="7"/>
    </row>
    <row r="32" spans="2:8" ht="21" customHeight="1">
      <c r="B32" s="4" t="s">
        <v>162</v>
      </c>
      <c r="C32" s="1" t="s">
        <v>28</v>
      </c>
      <c r="D32" s="3" t="s">
        <v>293</v>
      </c>
      <c r="E32" s="15" t="s">
        <v>163</v>
      </c>
      <c r="F32" s="27"/>
      <c r="G32" s="8">
        <v>237730</v>
      </c>
      <c r="H32" s="8"/>
    </row>
    <row r="33" spans="2:8" ht="21" customHeight="1">
      <c r="B33" s="4" t="s">
        <v>308</v>
      </c>
      <c r="C33" s="1" t="s">
        <v>146</v>
      </c>
      <c r="D33" s="14" t="s">
        <v>293</v>
      </c>
      <c r="E33" s="15" t="s">
        <v>309</v>
      </c>
      <c r="F33" s="27"/>
      <c r="G33" s="7">
        <v>41589638</v>
      </c>
      <c r="H33" s="7"/>
    </row>
    <row r="34" spans="2:8" ht="21" customHeight="1">
      <c r="B34" s="4" t="s">
        <v>179</v>
      </c>
      <c r="C34" s="1" t="s">
        <v>39</v>
      </c>
      <c r="D34" s="34" t="s">
        <v>293</v>
      </c>
      <c r="E34" s="15" t="s">
        <v>180</v>
      </c>
      <c r="F34" s="27"/>
      <c r="G34" s="7">
        <v>288184</v>
      </c>
      <c r="H34" s="7"/>
    </row>
    <row r="35" spans="2:8" ht="21" customHeight="1">
      <c r="B35" s="4" t="s">
        <v>195</v>
      </c>
      <c r="C35" s="1" t="s">
        <v>39</v>
      </c>
      <c r="D35" s="3" t="s">
        <v>293</v>
      </c>
      <c r="E35" s="15" t="s">
        <v>196</v>
      </c>
      <c r="F35" s="27"/>
      <c r="G35" s="7">
        <v>1522278</v>
      </c>
      <c r="H35" s="7"/>
    </row>
    <row r="36" spans="2:8" ht="21" customHeight="1">
      <c r="B36" s="4" t="s">
        <v>200</v>
      </c>
      <c r="C36" s="1" t="s">
        <v>203</v>
      </c>
      <c r="D36" s="3" t="s">
        <v>293</v>
      </c>
      <c r="E36" s="15" t="s">
        <v>204</v>
      </c>
      <c r="F36" s="27"/>
      <c r="G36" s="7">
        <v>3332727</v>
      </c>
      <c r="H36" s="7"/>
    </row>
    <row r="37" spans="2:8" ht="21" customHeight="1">
      <c r="B37" s="4" t="s">
        <v>213</v>
      </c>
      <c r="C37" s="1" t="s">
        <v>214</v>
      </c>
      <c r="D37" s="3" t="s">
        <v>293</v>
      </c>
      <c r="E37" s="15" t="s">
        <v>215</v>
      </c>
      <c r="F37" s="27"/>
      <c r="G37" s="7">
        <v>402274</v>
      </c>
      <c r="H37" s="7"/>
    </row>
    <row r="38" spans="2:8" ht="21" customHeight="1">
      <c r="B38" s="4" t="s">
        <v>219</v>
      </c>
      <c r="C38" s="1" t="s">
        <v>220</v>
      </c>
      <c r="D38" s="3" t="s">
        <v>293</v>
      </c>
      <c r="E38" s="15" t="s">
        <v>221</v>
      </c>
      <c r="F38" s="27"/>
      <c r="G38" s="7">
        <v>127273</v>
      </c>
      <c r="H38" s="7"/>
    </row>
    <row r="39" spans="2:8" ht="21" customHeight="1">
      <c r="B39" s="4" t="s">
        <v>250</v>
      </c>
      <c r="C39" s="1" t="s">
        <v>64</v>
      </c>
      <c r="D39" s="3" t="s">
        <v>293</v>
      </c>
      <c r="E39" s="15" t="s">
        <v>251</v>
      </c>
      <c r="F39" s="27"/>
      <c r="G39" s="7">
        <v>45000</v>
      </c>
      <c r="H39" s="7"/>
    </row>
    <row r="40" spans="2:8" ht="21" customHeight="1">
      <c r="B40" s="4" t="s">
        <v>255</v>
      </c>
      <c r="C40" s="1" t="s">
        <v>46</v>
      </c>
      <c r="D40" s="3" t="s">
        <v>293</v>
      </c>
      <c r="E40" s="15" t="s">
        <v>256</v>
      </c>
      <c r="F40" s="27"/>
      <c r="G40" s="7">
        <v>502274</v>
      </c>
      <c r="H40" s="7"/>
    </row>
    <row r="41" spans="2:8" ht="21" customHeight="1">
      <c r="B41" s="4" t="s">
        <v>274</v>
      </c>
      <c r="C41" s="1" t="s">
        <v>279</v>
      </c>
      <c r="D41" s="3" t="s">
        <v>293</v>
      </c>
      <c r="E41" s="15" t="s">
        <v>280</v>
      </c>
      <c r="F41" s="27"/>
      <c r="G41" s="7">
        <v>6784545</v>
      </c>
      <c r="H41" s="7"/>
    </row>
    <row r="42" spans="2:8" ht="21" customHeight="1">
      <c r="B42" s="4" t="s">
        <v>71</v>
      </c>
      <c r="C42" s="5" t="s">
        <v>72</v>
      </c>
      <c r="D42" s="3" t="s">
        <v>315</v>
      </c>
      <c r="E42" s="15" t="s">
        <v>73</v>
      </c>
      <c r="F42" s="27"/>
      <c r="G42" s="8">
        <v>88000000</v>
      </c>
      <c r="H42" s="8"/>
    </row>
    <row r="43" spans="2:9" s="43" customFormat="1" ht="21" customHeight="1">
      <c r="B43" s="44"/>
      <c r="C43" s="50"/>
      <c r="D43" s="46"/>
      <c r="E43" s="47"/>
      <c r="F43" s="48"/>
      <c r="G43" s="49">
        <f>SUM(G27:G42)</f>
        <v>147821931</v>
      </c>
      <c r="H43" s="49"/>
      <c r="I43" s="51"/>
    </row>
    <row r="44" spans="2:8" ht="21" customHeight="1">
      <c r="B44" s="4" t="s">
        <v>93</v>
      </c>
      <c r="C44" s="1" t="s">
        <v>94</v>
      </c>
      <c r="D44" s="14" t="s">
        <v>296</v>
      </c>
      <c r="E44" s="15" t="s">
        <v>95</v>
      </c>
      <c r="F44" s="27">
        <v>271090</v>
      </c>
      <c r="G44" s="7"/>
      <c r="H44" s="7"/>
    </row>
    <row r="45" spans="2:8" ht="21" customHeight="1">
      <c r="B45" s="4" t="s">
        <v>235</v>
      </c>
      <c r="C45" s="1" t="s">
        <v>160</v>
      </c>
      <c r="D45" s="3" t="s">
        <v>296</v>
      </c>
      <c r="E45" s="15" t="s">
        <v>238</v>
      </c>
      <c r="F45" s="27">
        <v>472</v>
      </c>
      <c r="G45" s="7"/>
      <c r="H45" s="7"/>
    </row>
    <row r="46" spans="2:8" ht="21" customHeight="1">
      <c r="B46" s="4" t="s">
        <v>235</v>
      </c>
      <c r="C46" s="1" t="s">
        <v>160</v>
      </c>
      <c r="D46" s="3" t="s">
        <v>296</v>
      </c>
      <c r="E46" s="15" t="s">
        <v>238</v>
      </c>
      <c r="F46" s="27">
        <v>121</v>
      </c>
      <c r="G46" s="7"/>
      <c r="H46" s="7"/>
    </row>
    <row r="47" spans="2:8" ht="21" customHeight="1">
      <c r="B47" s="4" t="s">
        <v>272</v>
      </c>
      <c r="C47" s="1" t="s">
        <v>64</v>
      </c>
      <c r="D47" s="3" t="s">
        <v>296</v>
      </c>
      <c r="E47" s="15" t="s">
        <v>273</v>
      </c>
      <c r="F47" s="27">
        <v>4</v>
      </c>
      <c r="G47" s="7"/>
      <c r="H47" s="7"/>
    </row>
    <row r="48" spans="2:8" ht="21" customHeight="1">
      <c r="B48" s="4" t="s">
        <v>324</v>
      </c>
      <c r="C48" s="1" t="s">
        <v>364</v>
      </c>
      <c r="D48" s="3" t="s">
        <v>296</v>
      </c>
      <c r="E48" s="15" t="s">
        <v>363</v>
      </c>
      <c r="F48" s="27">
        <v>245910</v>
      </c>
      <c r="G48" s="7"/>
      <c r="H48" s="7"/>
    </row>
    <row r="49" spans="2:8" s="43" customFormat="1" ht="21" customHeight="1">
      <c r="B49" s="44"/>
      <c r="C49" s="45"/>
      <c r="D49" s="46"/>
      <c r="E49" s="47"/>
      <c r="F49" s="48">
        <f>SUM(F44:F48)</f>
        <v>517597</v>
      </c>
      <c r="G49" s="49"/>
      <c r="H49" s="49"/>
    </row>
    <row r="50" spans="2:8" s="97" customFormat="1" ht="21" customHeight="1">
      <c r="B50" s="98" t="s">
        <v>318</v>
      </c>
      <c r="C50" s="99" t="s">
        <v>372</v>
      </c>
      <c r="D50" s="100" t="s">
        <v>297</v>
      </c>
      <c r="E50" s="101" t="s">
        <v>373</v>
      </c>
      <c r="F50" s="102"/>
      <c r="G50" s="106">
        <v>45592</v>
      </c>
      <c r="H50" s="103"/>
    </row>
    <row r="51" spans="2:8" ht="21" customHeight="1">
      <c r="B51" s="4" t="s">
        <v>93</v>
      </c>
      <c r="C51" s="1" t="s">
        <v>94</v>
      </c>
      <c r="D51" s="14" t="s">
        <v>297</v>
      </c>
      <c r="E51" s="15" t="s">
        <v>95</v>
      </c>
      <c r="F51" s="27"/>
      <c r="G51" s="7">
        <v>7</v>
      </c>
      <c r="H51" s="7"/>
    </row>
    <row r="52" spans="2:8" ht="21" customHeight="1">
      <c r="B52" s="4" t="s">
        <v>111</v>
      </c>
      <c r="C52" s="1" t="s">
        <v>94</v>
      </c>
      <c r="D52" s="14" t="s">
        <v>297</v>
      </c>
      <c r="E52" s="15" t="s">
        <v>112</v>
      </c>
      <c r="F52" s="27"/>
      <c r="G52" s="7">
        <v>32110</v>
      </c>
      <c r="H52" s="7"/>
    </row>
    <row r="53" spans="2:8" ht="21" customHeight="1">
      <c r="B53" s="4" t="s">
        <v>15</v>
      </c>
      <c r="C53" s="1" t="s">
        <v>135</v>
      </c>
      <c r="D53" s="14" t="s">
        <v>297</v>
      </c>
      <c r="E53" s="15" t="s">
        <v>136</v>
      </c>
      <c r="F53" s="27"/>
      <c r="G53" s="7">
        <v>9</v>
      </c>
      <c r="H53" s="7"/>
    </row>
    <row r="54" spans="2:8" ht="21" customHeight="1">
      <c r="B54" s="4" t="s">
        <v>168</v>
      </c>
      <c r="C54" s="1" t="s">
        <v>169</v>
      </c>
      <c r="D54" s="14" t="s">
        <v>297</v>
      </c>
      <c r="E54" s="15" t="s">
        <v>170</v>
      </c>
      <c r="F54" s="27"/>
      <c r="G54" s="7">
        <v>8</v>
      </c>
      <c r="H54" s="7"/>
    </row>
    <row r="55" spans="2:8" ht="21" customHeight="1">
      <c r="B55" s="4" t="s">
        <v>235</v>
      </c>
      <c r="C55" s="1" t="s">
        <v>160</v>
      </c>
      <c r="D55" s="3" t="s">
        <v>297</v>
      </c>
      <c r="E55" s="15" t="s">
        <v>238</v>
      </c>
      <c r="F55" s="27"/>
      <c r="G55" s="7">
        <v>7</v>
      </c>
      <c r="H55" s="7"/>
    </row>
    <row r="56" spans="2:8" ht="21" customHeight="1">
      <c r="B56" s="4" t="s">
        <v>324</v>
      </c>
      <c r="C56" s="1" t="s">
        <v>366</v>
      </c>
      <c r="D56" s="3" t="s">
        <v>297</v>
      </c>
      <c r="E56" s="15" t="s">
        <v>367</v>
      </c>
      <c r="F56" s="27"/>
      <c r="G56" s="7">
        <v>26659727</v>
      </c>
      <c r="H56" s="7"/>
    </row>
    <row r="57" spans="2:8" s="43" customFormat="1" ht="21" customHeight="1">
      <c r="B57" s="44"/>
      <c r="C57" s="45"/>
      <c r="D57" s="46"/>
      <c r="E57" s="47"/>
      <c r="F57" s="49">
        <f>SUM(F51:F55)</f>
        <v>0</v>
      </c>
      <c r="G57" s="49">
        <f>SUM(G50:G56)</f>
        <v>26737460</v>
      </c>
      <c r="H57" s="49"/>
    </row>
    <row r="58" spans="2:8" ht="21" customHeight="1">
      <c r="B58" s="4" t="s">
        <v>10</v>
      </c>
      <c r="C58" s="5" t="s">
        <v>11</v>
      </c>
      <c r="D58" s="14" t="s">
        <v>305</v>
      </c>
      <c r="E58" s="15" t="s">
        <v>307</v>
      </c>
      <c r="F58" s="28">
        <v>46130114</v>
      </c>
      <c r="G58" s="24"/>
      <c r="H58" s="7"/>
    </row>
    <row r="59" spans="2:8" ht="21" customHeight="1">
      <c r="B59" s="4" t="s">
        <v>15</v>
      </c>
      <c r="C59" s="1" t="s">
        <v>16</v>
      </c>
      <c r="D59" s="14" t="s">
        <v>305</v>
      </c>
      <c r="E59" s="15" t="s">
        <v>17</v>
      </c>
      <c r="F59" s="28">
        <v>7221390</v>
      </c>
      <c r="G59" s="24"/>
      <c r="H59" s="7"/>
    </row>
    <row r="60" spans="2:8" ht="21" customHeight="1">
      <c r="B60" s="4" t="s">
        <v>22</v>
      </c>
      <c r="C60" s="1" t="s">
        <v>23</v>
      </c>
      <c r="D60" s="14" t="s">
        <v>305</v>
      </c>
      <c r="E60" s="15" t="s">
        <v>24</v>
      </c>
      <c r="F60" s="107">
        <v>5364085</v>
      </c>
      <c r="G60" s="7"/>
      <c r="H60" s="7"/>
    </row>
    <row r="61" spans="2:8" ht="21" customHeight="1">
      <c r="B61" s="4" t="s">
        <v>22</v>
      </c>
      <c r="C61" s="5" t="s">
        <v>25</v>
      </c>
      <c r="D61" s="14" t="s">
        <v>305</v>
      </c>
      <c r="E61" s="15" t="s">
        <v>26</v>
      </c>
      <c r="F61" s="27">
        <v>7407630</v>
      </c>
      <c r="G61" s="8"/>
      <c r="H61" s="8"/>
    </row>
    <row r="62" spans="2:8" ht="21" customHeight="1">
      <c r="B62" s="4" t="s">
        <v>27</v>
      </c>
      <c r="C62" s="5" t="s">
        <v>28</v>
      </c>
      <c r="D62" s="14" t="s">
        <v>305</v>
      </c>
      <c r="E62" s="15" t="s">
        <v>29</v>
      </c>
      <c r="F62" s="27">
        <v>4415646</v>
      </c>
      <c r="G62" s="7"/>
      <c r="H62" s="7"/>
    </row>
    <row r="63" spans="2:8" ht="21" customHeight="1">
      <c r="B63" s="4" t="s">
        <v>30</v>
      </c>
      <c r="C63" s="1" t="s">
        <v>31</v>
      </c>
      <c r="D63" s="14" t="s">
        <v>305</v>
      </c>
      <c r="E63" s="15" t="s">
        <v>32</v>
      </c>
      <c r="F63" s="27">
        <v>21954545</v>
      </c>
      <c r="G63" s="7"/>
      <c r="H63" s="7"/>
    </row>
    <row r="64" spans="2:8" ht="21" customHeight="1">
      <c r="B64" s="4" t="s">
        <v>33</v>
      </c>
      <c r="C64" s="1" t="s">
        <v>28</v>
      </c>
      <c r="D64" s="14" t="s">
        <v>305</v>
      </c>
      <c r="E64" s="15" t="s">
        <v>34</v>
      </c>
      <c r="F64" s="27">
        <v>31686836</v>
      </c>
      <c r="G64" s="7"/>
      <c r="H64" s="7"/>
    </row>
    <row r="65" spans="2:8" ht="21" customHeight="1">
      <c r="B65" s="4" t="s">
        <v>35</v>
      </c>
      <c r="C65" s="1" t="s">
        <v>36</v>
      </c>
      <c r="D65" s="14" t="s">
        <v>305</v>
      </c>
      <c r="E65" s="15" t="s">
        <v>37</v>
      </c>
      <c r="F65" s="27">
        <v>7720700</v>
      </c>
      <c r="G65" s="7"/>
      <c r="H65" s="7"/>
    </row>
    <row r="66" spans="2:8" ht="21" customHeight="1">
      <c r="B66" s="4" t="s">
        <v>38</v>
      </c>
      <c r="C66" s="1" t="s">
        <v>39</v>
      </c>
      <c r="D66" s="14" t="s">
        <v>305</v>
      </c>
      <c r="E66" s="15" t="s">
        <v>40</v>
      </c>
      <c r="F66" s="27">
        <v>5274420</v>
      </c>
      <c r="G66" s="7"/>
      <c r="H66" s="7"/>
    </row>
    <row r="67" spans="2:8" ht="21" customHeight="1">
      <c r="B67" s="4" t="s">
        <v>41</v>
      </c>
      <c r="C67" s="1" t="s">
        <v>36</v>
      </c>
      <c r="D67" s="14" t="s">
        <v>305</v>
      </c>
      <c r="E67" s="15" t="s">
        <v>42</v>
      </c>
      <c r="F67" s="27">
        <v>293455</v>
      </c>
      <c r="G67" s="7"/>
      <c r="H67" s="7"/>
    </row>
    <row r="68" spans="2:8" ht="21" customHeight="1">
      <c r="B68" s="4" t="s">
        <v>45</v>
      </c>
      <c r="C68" s="5" t="s">
        <v>46</v>
      </c>
      <c r="D68" s="14" t="s">
        <v>305</v>
      </c>
      <c r="E68" s="15" t="s">
        <v>47</v>
      </c>
      <c r="F68" s="107">
        <v>4510053</v>
      </c>
      <c r="G68" s="7"/>
      <c r="H68" s="7"/>
    </row>
    <row r="69" spans="2:8" ht="21" customHeight="1">
      <c r="B69" s="4" t="s">
        <v>50</v>
      </c>
      <c r="C69" s="5" t="s">
        <v>51</v>
      </c>
      <c r="D69" s="14" t="s">
        <v>305</v>
      </c>
      <c r="E69" s="15" t="s">
        <v>52</v>
      </c>
      <c r="F69" s="27">
        <v>27738934</v>
      </c>
      <c r="G69" s="7"/>
      <c r="H69" s="7"/>
    </row>
    <row r="70" spans="2:8" ht="21" customHeight="1">
      <c r="B70" s="4" t="s">
        <v>53</v>
      </c>
      <c r="C70" s="5" t="s">
        <v>54</v>
      </c>
      <c r="D70" s="14" t="s">
        <v>305</v>
      </c>
      <c r="E70" s="15" t="s">
        <v>55</v>
      </c>
      <c r="F70" s="27">
        <v>5236140</v>
      </c>
      <c r="G70" s="7"/>
      <c r="H70" s="7"/>
    </row>
    <row r="71" spans="2:8" ht="21" customHeight="1">
      <c r="B71" s="4" t="s">
        <v>56</v>
      </c>
      <c r="C71" s="5" t="s">
        <v>57</v>
      </c>
      <c r="D71" s="14" t="s">
        <v>305</v>
      </c>
      <c r="E71" s="15" t="s">
        <v>58</v>
      </c>
      <c r="F71" s="107">
        <v>6344744</v>
      </c>
      <c r="G71" s="7"/>
      <c r="H71" s="7"/>
    </row>
    <row r="72" spans="2:8" ht="21" customHeight="1">
      <c r="B72" s="4" t="s">
        <v>74</v>
      </c>
      <c r="C72" s="5" t="s">
        <v>75</v>
      </c>
      <c r="D72" s="14" t="s">
        <v>305</v>
      </c>
      <c r="E72" s="15" t="s">
        <v>76</v>
      </c>
      <c r="F72" s="27">
        <v>44000000</v>
      </c>
      <c r="G72" s="7"/>
      <c r="H72" s="7"/>
    </row>
    <row r="73" spans="2:8" ht="21" customHeight="1">
      <c r="B73" s="4" t="s">
        <v>60</v>
      </c>
      <c r="C73" s="5" t="s">
        <v>61</v>
      </c>
      <c r="D73" s="3" t="s">
        <v>305</v>
      </c>
      <c r="E73" s="15" t="s">
        <v>62</v>
      </c>
      <c r="F73" s="27">
        <v>3939380</v>
      </c>
      <c r="G73" s="8"/>
      <c r="H73" s="8"/>
    </row>
    <row r="74" spans="2:8" ht="21" customHeight="1">
      <c r="B74" s="4" t="s">
        <v>63</v>
      </c>
      <c r="C74" s="5" t="s">
        <v>64</v>
      </c>
      <c r="D74" s="3" t="s">
        <v>305</v>
      </c>
      <c r="E74" s="15" t="s">
        <v>65</v>
      </c>
      <c r="F74" s="27">
        <v>60000</v>
      </c>
      <c r="G74" s="8"/>
      <c r="H74" s="8"/>
    </row>
    <row r="75" spans="2:8" ht="21" customHeight="1">
      <c r="B75" s="4" t="s">
        <v>66</v>
      </c>
      <c r="C75" s="5" t="s">
        <v>67</v>
      </c>
      <c r="D75" s="3" t="s">
        <v>305</v>
      </c>
      <c r="E75" s="15" t="s">
        <v>68</v>
      </c>
      <c r="F75" s="27">
        <v>790510</v>
      </c>
      <c r="G75" s="8"/>
      <c r="H75" s="8"/>
    </row>
    <row r="76" spans="2:9" s="43" customFormat="1" ht="21" customHeight="1">
      <c r="B76" s="44"/>
      <c r="C76" s="50"/>
      <c r="D76" s="46"/>
      <c r="E76" s="47"/>
      <c r="F76" s="48">
        <f>SUM(F58:F75)</f>
        <v>230088582</v>
      </c>
      <c r="G76" s="108"/>
      <c r="H76" s="52">
        <v>241838915</v>
      </c>
      <c r="I76" s="54">
        <f>F76-H76</f>
        <v>-11750333</v>
      </c>
    </row>
    <row r="77" spans="2:8" ht="21" customHeight="1">
      <c r="B77" s="4" t="s">
        <v>7</v>
      </c>
      <c r="C77" s="5" t="s">
        <v>8</v>
      </c>
      <c r="D77" s="14" t="s">
        <v>289</v>
      </c>
      <c r="E77" s="15" t="s">
        <v>9</v>
      </c>
      <c r="F77" s="27"/>
      <c r="G77" s="8">
        <v>186000000</v>
      </c>
      <c r="H77" s="8"/>
    </row>
    <row r="78" spans="2:8" s="43" customFormat="1" ht="21" customHeight="1">
      <c r="B78" s="44"/>
      <c r="C78" s="50"/>
      <c r="D78" s="53"/>
      <c r="E78" s="47"/>
      <c r="F78" s="48"/>
      <c r="G78" s="49">
        <f>SUM(G77)</f>
        <v>186000000</v>
      </c>
      <c r="H78" s="49"/>
    </row>
    <row r="79" spans="2:8" ht="21" customHeight="1">
      <c r="B79" s="4" t="s">
        <v>106</v>
      </c>
      <c r="C79" s="1" t="s">
        <v>96</v>
      </c>
      <c r="D79" s="14" t="s">
        <v>303</v>
      </c>
      <c r="E79" s="15" t="s">
        <v>107</v>
      </c>
      <c r="F79" s="27"/>
      <c r="G79" s="7">
        <v>3000000</v>
      </c>
      <c r="H79" s="7"/>
    </row>
    <row r="80" spans="2:8" ht="21" customHeight="1">
      <c r="B80" s="4" t="s">
        <v>71</v>
      </c>
      <c r="C80" s="5" t="s">
        <v>72</v>
      </c>
      <c r="D80" s="3" t="s">
        <v>303</v>
      </c>
      <c r="E80" s="15" t="s">
        <v>73</v>
      </c>
      <c r="F80" s="27">
        <v>48400000</v>
      </c>
      <c r="G80" s="7"/>
      <c r="H80" s="7"/>
    </row>
    <row r="81" spans="2:8" ht="21" customHeight="1">
      <c r="B81" s="4" t="s">
        <v>79</v>
      </c>
      <c r="C81" s="1" t="s">
        <v>220</v>
      </c>
      <c r="D81" s="3" t="s">
        <v>303</v>
      </c>
      <c r="E81" s="15" t="s">
        <v>313</v>
      </c>
      <c r="F81" s="27"/>
      <c r="G81" s="7">
        <v>48400000</v>
      </c>
      <c r="H81" s="7"/>
    </row>
    <row r="82" spans="2:8" ht="21" customHeight="1">
      <c r="B82" s="4" t="s">
        <v>324</v>
      </c>
      <c r="C82" s="1" t="s">
        <v>362</v>
      </c>
      <c r="D82" s="3" t="s">
        <v>303</v>
      </c>
      <c r="E82" s="15" t="s">
        <v>363</v>
      </c>
      <c r="F82" s="27"/>
      <c r="G82" s="7">
        <v>245910</v>
      </c>
      <c r="H82" s="7"/>
    </row>
    <row r="83" spans="2:8" s="43" customFormat="1" ht="21" customHeight="1">
      <c r="B83" s="44"/>
      <c r="C83" s="45"/>
      <c r="D83" s="46"/>
      <c r="E83" s="47"/>
      <c r="F83" s="48">
        <f>SUM(F79:F81)</f>
        <v>48400000</v>
      </c>
      <c r="G83" s="48">
        <f>SUM(G79:G82)</f>
        <v>51645910</v>
      </c>
      <c r="H83" s="49">
        <f>F83-G83</f>
        <v>-3245910</v>
      </c>
    </row>
    <row r="84" spans="2:8" ht="21" customHeight="1">
      <c r="B84" s="4" t="s">
        <v>324</v>
      </c>
      <c r="C84" s="1" t="s">
        <v>325</v>
      </c>
      <c r="D84" s="3" t="s">
        <v>323</v>
      </c>
      <c r="E84" s="15" t="s">
        <v>326</v>
      </c>
      <c r="F84" s="56">
        <v>0</v>
      </c>
      <c r="G84" s="57">
        <v>261600</v>
      </c>
      <c r="H84" s="7"/>
    </row>
    <row r="85" spans="2:8" ht="21" customHeight="1">
      <c r="B85" s="4" t="s">
        <v>324</v>
      </c>
      <c r="C85" s="1" t="s">
        <v>368</v>
      </c>
      <c r="D85" s="3" t="s">
        <v>323</v>
      </c>
      <c r="E85" s="15" t="s">
        <v>367</v>
      </c>
      <c r="F85" s="27">
        <v>26659727</v>
      </c>
      <c r="G85" s="7"/>
      <c r="H85" s="7"/>
    </row>
    <row r="86" spans="2:8" s="43" customFormat="1" ht="21" customHeight="1">
      <c r="B86" s="44"/>
      <c r="C86" s="45"/>
      <c r="D86" s="46"/>
      <c r="E86" s="47"/>
      <c r="F86" s="48">
        <f>SUM(F84:F85)</f>
        <v>26659727</v>
      </c>
      <c r="G86" s="48">
        <f>SUM(G84:G85)</f>
        <v>261600</v>
      </c>
      <c r="H86" s="49"/>
    </row>
    <row r="87" spans="2:8" ht="21" customHeight="1">
      <c r="B87" s="4" t="s">
        <v>103</v>
      </c>
      <c r="C87" s="1" t="s">
        <v>46</v>
      </c>
      <c r="D87" s="14" t="s">
        <v>300</v>
      </c>
      <c r="E87" s="15" t="s">
        <v>104</v>
      </c>
      <c r="F87" s="27">
        <v>56579</v>
      </c>
      <c r="G87" s="7"/>
      <c r="H87" s="7"/>
    </row>
    <row r="88" spans="2:8" ht="21" customHeight="1">
      <c r="B88" s="4" t="s">
        <v>119</v>
      </c>
      <c r="C88" s="1" t="s">
        <v>109</v>
      </c>
      <c r="D88" s="14" t="s">
        <v>300</v>
      </c>
      <c r="E88" s="15" t="s">
        <v>120</v>
      </c>
      <c r="F88" s="107">
        <v>62439</v>
      </c>
      <c r="G88" s="7"/>
      <c r="H88" s="7"/>
    </row>
    <row r="89" spans="1:8" ht="21" customHeight="1">
      <c r="A89" s="23"/>
      <c r="B89" s="4" t="s">
        <v>10</v>
      </c>
      <c r="C89" s="5" t="s">
        <v>11</v>
      </c>
      <c r="D89" s="14" t="s">
        <v>300</v>
      </c>
      <c r="E89" s="15" t="s">
        <v>12</v>
      </c>
      <c r="F89" s="28">
        <v>1390506</v>
      </c>
      <c r="G89" s="24"/>
      <c r="H89" s="7"/>
    </row>
    <row r="90" spans="2:8" ht="21" customHeight="1">
      <c r="B90" s="4" t="s">
        <v>15</v>
      </c>
      <c r="C90" s="1" t="s">
        <v>134</v>
      </c>
      <c r="D90" s="14" t="s">
        <v>300</v>
      </c>
      <c r="E90" s="15" t="s">
        <v>17</v>
      </c>
      <c r="F90" s="35">
        <v>69500</v>
      </c>
      <c r="H90" s="7"/>
    </row>
    <row r="91" spans="2:8" ht="21" customHeight="1">
      <c r="B91" s="4" t="s">
        <v>15</v>
      </c>
      <c r="C91" s="1" t="s">
        <v>135</v>
      </c>
      <c r="D91" s="14" t="s">
        <v>300</v>
      </c>
      <c r="E91" s="15" t="s">
        <v>136</v>
      </c>
      <c r="F91" s="27">
        <v>160000</v>
      </c>
      <c r="G91" s="7"/>
      <c r="H91" s="7"/>
    </row>
    <row r="92" spans="2:8" ht="21" customHeight="1">
      <c r="B92" s="4" t="s">
        <v>15</v>
      </c>
      <c r="C92" s="1" t="s">
        <v>135</v>
      </c>
      <c r="D92" s="14" t="s">
        <v>300</v>
      </c>
      <c r="E92" s="15" t="s">
        <v>136</v>
      </c>
      <c r="F92" s="27"/>
      <c r="G92" s="7">
        <v>7040897</v>
      </c>
      <c r="H92" s="7"/>
    </row>
    <row r="93" spans="2:8" ht="21" customHeight="1">
      <c r="B93" s="4" t="s">
        <v>22</v>
      </c>
      <c r="C93" s="1" t="s">
        <v>23</v>
      </c>
      <c r="D93" s="14" t="s">
        <v>300</v>
      </c>
      <c r="E93" s="15" t="s">
        <v>24</v>
      </c>
      <c r="F93" s="107">
        <v>305197</v>
      </c>
      <c r="G93" s="7"/>
      <c r="H93" s="7"/>
    </row>
    <row r="94" spans="2:8" ht="21" customHeight="1">
      <c r="B94" s="4" t="s">
        <v>22</v>
      </c>
      <c r="C94" s="1" t="s">
        <v>149</v>
      </c>
      <c r="D94" s="14" t="s">
        <v>300</v>
      </c>
      <c r="E94" s="15" t="s">
        <v>150</v>
      </c>
      <c r="F94" s="27">
        <v>15000</v>
      </c>
      <c r="G94" s="8"/>
      <c r="H94" s="8"/>
    </row>
    <row r="95" spans="2:8" ht="21" customHeight="1">
      <c r="B95" s="4" t="s">
        <v>27</v>
      </c>
      <c r="C95" s="5" t="s">
        <v>28</v>
      </c>
      <c r="D95" s="14" t="s">
        <v>300</v>
      </c>
      <c r="E95" s="15" t="s">
        <v>29</v>
      </c>
      <c r="F95" s="27">
        <v>7454</v>
      </c>
      <c r="G95" s="7"/>
      <c r="H95" s="7"/>
    </row>
    <row r="96" spans="2:8" ht="21" customHeight="1">
      <c r="B96" s="4" t="s">
        <v>30</v>
      </c>
      <c r="C96" s="1" t="s">
        <v>153</v>
      </c>
      <c r="D96" s="14" t="s">
        <v>300</v>
      </c>
      <c r="E96" s="15" t="s">
        <v>32</v>
      </c>
      <c r="F96" s="27">
        <v>2195455</v>
      </c>
      <c r="G96" s="7"/>
      <c r="H96" s="7"/>
    </row>
    <row r="97" spans="2:8" ht="21" customHeight="1">
      <c r="B97" s="4" t="s">
        <v>33</v>
      </c>
      <c r="C97" s="1" t="s">
        <v>146</v>
      </c>
      <c r="D97" s="14" t="s">
        <v>300</v>
      </c>
      <c r="E97" s="15" t="s">
        <v>34</v>
      </c>
      <c r="F97" s="27">
        <v>3168683</v>
      </c>
      <c r="G97" s="7"/>
      <c r="H97" s="7"/>
    </row>
    <row r="98" spans="2:8" ht="21" customHeight="1">
      <c r="B98" s="4" t="s">
        <v>35</v>
      </c>
      <c r="C98" s="1" t="s">
        <v>39</v>
      </c>
      <c r="D98" s="14" t="s">
        <v>300</v>
      </c>
      <c r="E98" s="15" t="s">
        <v>37</v>
      </c>
      <c r="F98" s="27">
        <v>156810</v>
      </c>
      <c r="G98" s="7"/>
      <c r="H98" s="7"/>
    </row>
    <row r="99" spans="2:8" ht="21" customHeight="1">
      <c r="B99" s="4" t="s">
        <v>35</v>
      </c>
      <c r="C99" s="1" t="s">
        <v>164</v>
      </c>
      <c r="D99" s="14" t="s">
        <v>300</v>
      </c>
      <c r="E99" s="15" t="s">
        <v>165</v>
      </c>
      <c r="F99" s="27">
        <v>4187728</v>
      </c>
      <c r="G99" s="7"/>
      <c r="H99" s="7"/>
    </row>
    <row r="100" spans="2:8" ht="21" customHeight="1">
      <c r="B100" s="4" t="s">
        <v>168</v>
      </c>
      <c r="C100" s="1" t="s">
        <v>169</v>
      </c>
      <c r="D100" s="14" t="s">
        <v>300</v>
      </c>
      <c r="E100" s="15" t="s">
        <v>170</v>
      </c>
      <c r="F100" s="27"/>
      <c r="G100" s="8">
        <v>2080772</v>
      </c>
      <c r="H100" s="8"/>
    </row>
    <row r="101" spans="2:8" ht="21" customHeight="1">
      <c r="B101" s="4" t="s">
        <v>38</v>
      </c>
      <c r="C101" s="1" t="s">
        <v>174</v>
      </c>
      <c r="D101" s="34" t="s">
        <v>300</v>
      </c>
      <c r="E101" s="15" t="s">
        <v>40</v>
      </c>
      <c r="F101" s="27">
        <v>113800</v>
      </c>
      <c r="G101" s="8"/>
      <c r="H101" s="8"/>
    </row>
    <row r="102" spans="2:8" ht="21" customHeight="1">
      <c r="B102" s="4" t="s">
        <v>41</v>
      </c>
      <c r="C102" s="1" t="s">
        <v>39</v>
      </c>
      <c r="D102" s="14" t="s">
        <v>300</v>
      </c>
      <c r="E102" s="15" t="s">
        <v>42</v>
      </c>
      <c r="F102" s="27">
        <v>29345</v>
      </c>
      <c r="G102" s="7"/>
      <c r="H102" s="7"/>
    </row>
    <row r="103" spans="2:8" ht="21" customHeight="1">
      <c r="B103" s="4" t="s">
        <v>45</v>
      </c>
      <c r="C103" s="1" t="s">
        <v>125</v>
      </c>
      <c r="D103" s="55" t="s">
        <v>300</v>
      </c>
      <c r="E103" s="15" t="s">
        <v>47</v>
      </c>
      <c r="F103" s="107">
        <v>51557</v>
      </c>
      <c r="G103" s="7"/>
      <c r="H103" s="7"/>
    </row>
    <row r="104" spans="2:8" ht="21" customHeight="1">
      <c r="B104" s="4" t="s">
        <v>45</v>
      </c>
      <c r="C104" s="1" t="s">
        <v>189</v>
      </c>
      <c r="D104" s="3" t="s">
        <v>300</v>
      </c>
      <c r="E104" s="15" t="s">
        <v>190</v>
      </c>
      <c r="F104" s="27">
        <v>15000</v>
      </c>
      <c r="G104" s="7"/>
      <c r="H104" s="7"/>
    </row>
    <row r="105" spans="2:8" ht="21" customHeight="1">
      <c r="B105" s="4" t="s">
        <v>50</v>
      </c>
      <c r="C105" s="1" t="s">
        <v>197</v>
      </c>
      <c r="D105" s="3" t="s">
        <v>300</v>
      </c>
      <c r="E105" s="15" t="s">
        <v>52</v>
      </c>
      <c r="F105" s="27">
        <v>2773892</v>
      </c>
      <c r="G105" s="8"/>
      <c r="H105" s="7"/>
    </row>
    <row r="106" spans="2:8" ht="21" customHeight="1">
      <c r="B106" s="4" t="s">
        <v>53</v>
      </c>
      <c r="C106" s="5" t="s">
        <v>54</v>
      </c>
      <c r="D106" s="3" t="s">
        <v>300</v>
      </c>
      <c r="E106" s="15" t="s">
        <v>55</v>
      </c>
      <c r="F106" s="29">
        <v>101900</v>
      </c>
      <c r="G106" s="7"/>
      <c r="H106" s="7"/>
    </row>
    <row r="107" spans="2:8" ht="21" customHeight="1">
      <c r="B107" s="4" t="s">
        <v>53</v>
      </c>
      <c r="C107" s="1" t="s">
        <v>209</v>
      </c>
      <c r="D107" s="3" t="s">
        <v>300</v>
      </c>
      <c r="E107" s="15" t="s">
        <v>210</v>
      </c>
      <c r="F107" s="27">
        <v>15000</v>
      </c>
      <c r="G107" s="7"/>
      <c r="H107" s="8"/>
    </row>
    <row r="108" spans="2:8" ht="21" customHeight="1">
      <c r="B108" s="4" t="s">
        <v>56</v>
      </c>
      <c r="C108" s="1" t="s">
        <v>230</v>
      </c>
      <c r="D108" s="3" t="s">
        <v>300</v>
      </c>
      <c r="E108" s="15" t="s">
        <v>58</v>
      </c>
      <c r="F108" s="107">
        <v>166636</v>
      </c>
      <c r="G108" s="7"/>
      <c r="H108" s="8"/>
    </row>
    <row r="109" spans="2:8" ht="21" customHeight="1">
      <c r="B109" s="4" t="s">
        <v>56</v>
      </c>
      <c r="C109" s="1" t="s">
        <v>233</v>
      </c>
      <c r="D109" s="3" t="s">
        <v>300</v>
      </c>
      <c r="E109" s="15" t="s">
        <v>234</v>
      </c>
      <c r="F109" s="27">
        <v>15800</v>
      </c>
      <c r="G109" s="8"/>
      <c r="H109" s="8"/>
    </row>
    <row r="110" spans="2:8" ht="21" customHeight="1">
      <c r="B110" s="4" t="s">
        <v>74</v>
      </c>
      <c r="C110" s="5" t="s">
        <v>75</v>
      </c>
      <c r="D110" s="3" t="s">
        <v>300</v>
      </c>
      <c r="E110" s="15" t="s">
        <v>76</v>
      </c>
      <c r="F110" s="27">
        <v>4400000</v>
      </c>
      <c r="G110" s="7"/>
      <c r="H110" s="7"/>
    </row>
    <row r="111" spans="2:8" ht="21" customHeight="1">
      <c r="B111" s="4" t="s">
        <v>74</v>
      </c>
      <c r="C111" s="1" t="s">
        <v>239</v>
      </c>
      <c r="D111" s="3" t="s">
        <v>300</v>
      </c>
      <c r="E111" s="15" t="s">
        <v>240</v>
      </c>
      <c r="F111" s="107">
        <v>13636</v>
      </c>
      <c r="G111" s="7"/>
      <c r="H111" s="7"/>
    </row>
    <row r="112" spans="2:8" ht="21" customHeight="1">
      <c r="B112" s="4" t="s">
        <v>60</v>
      </c>
      <c r="C112" s="1" t="s">
        <v>246</v>
      </c>
      <c r="D112" s="3" t="s">
        <v>300</v>
      </c>
      <c r="E112" s="15" t="s">
        <v>247</v>
      </c>
      <c r="F112" s="27">
        <v>30000</v>
      </c>
      <c r="G112" s="7"/>
      <c r="H112" s="7"/>
    </row>
    <row r="113" spans="2:8" ht="21" customHeight="1">
      <c r="B113" s="4" t="s">
        <v>63</v>
      </c>
      <c r="C113" s="1" t="s">
        <v>252</v>
      </c>
      <c r="D113" s="3" t="s">
        <v>300</v>
      </c>
      <c r="E113" s="15" t="s">
        <v>65</v>
      </c>
      <c r="F113" s="27">
        <v>6000</v>
      </c>
      <c r="G113" s="7"/>
      <c r="H113" s="7"/>
    </row>
    <row r="114" spans="2:8" ht="21" customHeight="1">
      <c r="B114" s="4" t="s">
        <v>264</v>
      </c>
      <c r="C114" s="1" t="s">
        <v>265</v>
      </c>
      <c r="D114" s="3" t="s">
        <v>300</v>
      </c>
      <c r="E114" s="15" t="s">
        <v>266</v>
      </c>
      <c r="F114" s="27">
        <v>122727</v>
      </c>
      <c r="G114" s="7"/>
      <c r="H114" s="7"/>
    </row>
    <row r="115" spans="2:8" ht="21" customHeight="1">
      <c r="B115" s="4" t="s">
        <v>272</v>
      </c>
      <c r="C115" s="1" t="s">
        <v>64</v>
      </c>
      <c r="D115" s="3" t="s">
        <v>300</v>
      </c>
      <c r="E115" s="15" t="s">
        <v>273</v>
      </c>
      <c r="F115" s="27"/>
      <c r="G115" s="7">
        <v>4856760</v>
      </c>
      <c r="H115" s="7"/>
    </row>
    <row r="116" spans="2:8" ht="21" customHeight="1">
      <c r="B116" s="4" t="s">
        <v>272</v>
      </c>
      <c r="C116" s="1" t="s">
        <v>64</v>
      </c>
      <c r="D116" s="3" t="s">
        <v>300</v>
      </c>
      <c r="E116" s="15" t="s">
        <v>273</v>
      </c>
      <c r="F116" s="27"/>
      <c r="G116" s="7">
        <v>12487975</v>
      </c>
      <c r="H116" s="7"/>
    </row>
    <row r="117" spans="2:8" ht="21" customHeight="1">
      <c r="B117" s="4" t="s">
        <v>274</v>
      </c>
      <c r="C117" s="1" t="s">
        <v>275</v>
      </c>
      <c r="D117" s="3" t="s">
        <v>300</v>
      </c>
      <c r="E117" s="15" t="s">
        <v>276</v>
      </c>
      <c r="F117" s="27">
        <v>15000</v>
      </c>
      <c r="G117" s="7"/>
      <c r="H117" s="7"/>
    </row>
    <row r="118" spans="2:8" ht="21" customHeight="1">
      <c r="B118" s="4" t="s">
        <v>281</v>
      </c>
      <c r="C118" s="1" t="s">
        <v>282</v>
      </c>
      <c r="D118" s="3" t="s">
        <v>300</v>
      </c>
      <c r="E118" s="15" t="s">
        <v>283</v>
      </c>
      <c r="F118" s="27">
        <v>15326</v>
      </c>
      <c r="G118" s="7"/>
      <c r="H118" s="7"/>
    </row>
    <row r="119" spans="2:8" s="43" customFormat="1" ht="21" customHeight="1">
      <c r="B119" s="44"/>
      <c r="C119" s="45"/>
      <c r="D119" s="46"/>
      <c r="E119" s="47"/>
      <c r="F119" s="48">
        <f>SUM(F87:F118)</f>
        <v>19660970</v>
      </c>
      <c r="G119" s="48">
        <f>SUM(G87:G118)</f>
        <v>26466404</v>
      </c>
      <c r="H119" s="49">
        <f>F119-G119</f>
        <v>-6805434</v>
      </c>
    </row>
    <row r="120" spans="2:8" s="97" customFormat="1" ht="21" customHeight="1">
      <c r="B120" s="98" t="s">
        <v>318</v>
      </c>
      <c r="C120" s="99" t="s">
        <v>374</v>
      </c>
      <c r="D120" s="100" t="s">
        <v>294</v>
      </c>
      <c r="E120" s="101" t="s">
        <v>373</v>
      </c>
      <c r="F120" s="105">
        <v>45592</v>
      </c>
      <c r="G120" s="104"/>
      <c r="H120" s="103"/>
    </row>
    <row r="121" spans="2:8" ht="21" customHeight="1">
      <c r="B121" s="4" t="s">
        <v>90</v>
      </c>
      <c r="C121" s="1" t="s">
        <v>91</v>
      </c>
      <c r="D121" s="14" t="s">
        <v>294</v>
      </c>
      <c r="E121" s="15" t="s">
        <v>92</v>
      </c>
      <c r="F121" s="27"/>
      <c r="G121" s="7">
        <v>442000</v>
      </c>
      <c r="H121" s="7"/>
    </row>
    <row r="122" spans="2:8" ht="21" customHeight="1">
      <c r="B122" s="4" t="s">
        <v>93</v>
      </c>
      <c r="C122" s="1" t="s">
        <v>94</v>
      </c>
      <c r="D122" s="14" t="s">
        <v>294</v>
      </c>
      <c r="E122" s="15" t="s">
        <v>95</v>
      </c>
      <c r="F122" s="27">
        <v>6363637</v>
      </c>
      <c r="G122" s="7"/>
      <c r="H122" s="7"/>
    </row>
    <row r="123" spans="2:8" ht="21" customHeight="1">
      <c r="B123" s="4" t="s">
        <v>108</v>
      </c>
      <c r="C123" s="1" t="s">
        <v>109</v>
      </c>
      <c r="D123" s="14" t="s">
        <v>294</v>
      </c>
      <c r="E123" s="15" t="s">
        <v>110</v>
      </c>
      <c r="F123" s="27"/>
      <c r="G123" s="7">
        <v>29815</v>
      </c>
      <c r="H123" s="7"/>
    </row>
    <row r="124" spans="2:9" ht="21" customHeight="1">
      <c r="B124" s="4" t="s">
        <v>119</v>
      </c>
      <c r="C124" s="1" t="s">
        <v>123</v>
      </c>
      <c r="D124" s="14" t="s">
        <v>294</v>
      </c>
      <c r="E124" s="15" t="s">
        <v>124</v>
      </c>
      <c r="F124" s="27"/>
      <c r="G124" s="7">
        <v>19133</v>
      </c>
      <c r="H124" s="7"/>
      <c r="I124" s="7"/>
    </row>
    <row r="125" spans="2:8" ht="21" customHeight="1">
      <c r="B125" s="4" t="s">
        <v>7</v>
      </c>
      <c r="C125" s="1" t="s">
        <v>125</v>
      </c>
      <c r="D125" s="14" t="s">
        <v>294</v>
      </c>
      <c r="E125" s="15" t="s">
        <v>126</v>
      </c>
      <c r="F125" s="27"/>
      <c r="G125" s="7">
        <v>1181</v>
      </c>
      <c r="H125" s="7"/>
    </row>
    <row r="126" spans="2:8" ht="21" customHeight="1">
      <c r="B126" s="4" t="s">
        <v>15</v>
      </c>
      <c r="C126" s="1" t="s">
        <v>135</v>
      </c>
      <c r="D126" s="14" t="s">
        <v>294</v>
      </c>
      <c r="E126" s="15" t="s">
        <v>136</v>
      </c>
      <c r="F126" s="27">
        <v>7332216</v>
      </c>
      <c r="G126" s="7"/>
      <c r="H126" s="7"/>
    </row>
    <row r="127" spans="2:8" ht="21" customHeight="1">
      <c r="B127" s="4" t="s">
        <v>145</v>
      </c>
      <c r="C127" s="1" t="s">
        <v>146</v>
      </c>
      <c r="D127" s="14" t="s">
        <v>294</v>
      </c>
      <c r="E127" s="15" t="s">
        <v>147</v>
      </c>
      <c r="F127" s="27"/>
      <c r="G127" s="7">
        <v>6863</v>
      </c>
      <c r="H127" s="7"/>
    </row>
    <row r="128" spans="2:8" ht="21" customHeight="1">
      <c r="B128" s="4" t="s">
        <v>162</v>
      </c>
      <c r="C128" s="1" t="s">
        <v>28</v>
      </c>
      <c r="D128" s="14" t="s">
        <v>294</v>
      </c>
      <c r="E128" s="15" t="s">
        <v>163</v>
      </c>
      <c r="F128" s="27"/>
      <c r="G128" s="8">
        <v>23770</v>
      </c>
      <c r="H128" s="8"/>
    </row>
    <row r="129" spans="2:8" ht="21" customHeight="1">
      <c r="B129" s="4" t="s">
        <v>310</v>
      </c>
      <c r="C129" s="1" t="s">
        <v>140</v>
      </c>
      <c r="D129" s="14" t="s">
        <v>294</v>
      </c>
      <c r="E129" s="15" t="s">
        <v>311</v>
      </c>
      <c r="F129" s="27"/>
      <c r="G129" s="7">
        <v>4158964</v>
      </c>
      <c r="H129" s="7"/>
    </row>
    <row r="130" spans="2:8" ht="21" customHeight="1">
      <c r="B130" s="4" t="s">
        <v>168</v>
      </c>
      <c r="C130" s="1" t="s">
        <v>169</v>
      </c>
      <c r="D130" s="14" t="s">
        <v>294</v>
      </c>
      <c r="E130" s="15" t="s">
        <v>170</v>
      </c>
      <c r="F130" s="27">
        <v>4624960</v>
      </c>
      <c r="G130" s="7"/>
      <c r="H130" s="7"/>
    </row>
    <row r="131" spans="2:8" ht="21" customHeight="1">
      <c r="B131" s="4" t="s">
        <v>179</v>
      </c>
      <c r="C131" s="1" t="s">
        <v>39</v>
      </c>
      <c r="D131" s="34" t="s">
        <v>294</v>
      </c>
      <c r="E131" s="15" t="s">
        <v>180</v>
      </c>
      <c r="F131" s="27"/>
      <c r="G131" s="7">
        <v>28816</v>
      </c>
      <c r="H131" s="7"/>
    </row>
    <row r="132" spans="2:8" ht="21" customHeight="1">
      <c r="B132" s="4" t="s">
        <v>195</v>
      </c>
      <c r="C132" s="1" t="s">
        <v>39</v>
      </c>
      <c r="D132" s="3" t="s">
        <v>294</v>
      </c>
      <c r="E132" s="15" t="s">
        <v>196</v>
      </c>
      <c r="F132" s="27"/>
      <c r="G132" s="7">
        <v>152222</v>
      </c>
      <c r="H132" s="7"/>
    </row>
    <row r="133" spans="2:8" ht="21" customHeight="1">
      <c r="B133" s="4" t="s">
        <v>200</v>
      </c>
      <c r="C133" s="1" t="s">
        <v>203</v>
      </c>
      <c r="D133" s="3" t="s">
        <v>294</v>
      </c>
      <c r="E133" s="15" t="s">
        <v>204</v>
      </c>
      <c r="F133" s="29"/>
      <c r="G133" s="7">
        <v>333273</v>
      </c>
      <c r="H133" s="7"/>
    </row>
    <row r="134" spans="2:8" ht="21" customHeight="1">
      <c r="B134" s="4" t="s">
        <v>213</v>
      </c>
      <c r="C134" s="1" t="s">
        <v>214</v>
      </c>
      <c r="D134" s="3" t="s">
        <v>294</v>
      </c>
      <c r="E134" s="15" t="s">
        <v>215</v>
      </c>
      <c r="F134" s="29"/>
      <c r="G134" s="7">
        <v>40226</v>
      </c>
      <c r="H134" s="7"/>
    </row>
    <row r="135" spans="2:8" ht="21" customHeight="1">
      <c r="B135" s="4" t="s">
        <v>219</v>
      </c>
      <c r="C135" s="1" t="s">
        <v>220</v>
      </c>
      <c r="D135" s="3" t="s">
        <v>294</v>
      </c>
      <c r="E135" s="15" t="s">
        <v>221</v>
      </c>
      <c r="F135" s="29"/>
      <c r="G135" s="7">
        <v>12727</v>
      </c>
      <c r="H135" s="7"/>
    </row>
    <row r="136" spans="1:9" s="13" customFormat="1" ht="21" customHeight="1">
      <c r="A136"/>
      <c r="B136" s="4" t="s">
        <v>235</v>
      </c>
      <c r="C136" s="2" t="s">
        <v>160</v>
      </c>
      <c r="D136" t="s">
        <v>294</v>
      </c>
      <c r="E136" s="15" t="s">
        <v>238</v>
      </c>
      <c r="F136" s="29">
        <v>3181</v>
      </c>
      <c r="G136" s="7"/>
      <c r="H136" s="7"/>
      <c r="I136"/>
    </row>
    <row r="137" spans="1:9" s="13" customFormat="1" ht="21" customHeight="1">
      <c r="A137"/>
      <c r="B137" s="4" t="s">
        <v>235</v>
      </c>
      <c r="C137" s="2" t="s">
        <v>160</v>
      </c>
      <c r="D137" t="s">
        <v>294</v>
      </c>
      <c r="E137" s="15" t="s">
        <v>238</v>
      </c>
      <c r="F137" s="29">
        <v>863</v>
      </c>
      <c r="G137" s="7"/>
      <c r="H137" s="7"/>
      <c r="I137"/>
    </row>
    <row r="138" spans="2:8" ht="21" customHeight="1">
      <c r="B138" s="4" t="s">
        <v>71</v>
      </c>
      <c r="C138" s="5" t="s">
        <v>72</v>
      </c>
      <c r="D138" s="3" t="s">
        <v>294</v>
      </c>
      <c r="E138" s="15" t="s">
        <v>73</v>
      </c>
      <c r="F138" s="27"/>
      <c r="G138" s="8">
        <v>8800000</v>
      </c>
      <c r="H138" s="8"/>
    </row>
    <row r="139" spans="2:8" ht="21" customHeight="1">
      <c r="B139" s="4" t="s">
        <v>250</v>
      </c>
      <c r="C139" s="1" t="s">
        <v>64</v>
      </c>
      <c r="D139" s="3" t="s">
        <v>294</v>
      </c>
      <c r="E139" s="15" t="s">
        <v>251</v>
      </c>
      <c r="F139" s="27"/>
      <c r="G139" s="7">
        <v>4500</v>
      </c>
      <c r="H139" s="7"/>
    </row>
    <row r="140" spans="2:8" ht="21" customHeight="1">
      <c r="B140" s="4" t="s">
        <v>255</v>
      </c>
      <c r="C140" s="1" t="s">
        <v>46</v>
      </c>
      <c r="D140" s="3" t="s">
        <v>294</v>
      </c>
      <c r="E140" s="15" t="s">
        <v>256</v>
      </c>
      <c r="F140" s="27"/>
      <c r="G140" s="7">
        <v>50226</v>
      </c>
      <c r="H140" s="7"/>
    </row>
    <row r="141" spans="2:8" ht="21" customHeight="1">
      <c r="B141" s="4" t="s">
        <v>272</v>
      </c>
      <c r="C141" s="1" t="s">
        <v>64</v>
      </c>
      <c r="D141" s="3" t="s">
        <v>294</v>
      </c>
      <c r="E141" s="15" t="s">
        <v>273</v>
      </c>
      <c r="F141" s="27">
        <v>8844817</v>
      </c>
      <c r="G141" s="7"/>
      <c r="H141" s="7"/>
    </row>
    <row r="142" spans="2:8" ht="21" customHeight="1">
      <c r="B142" s="4" t="s">
        <v>272</v>
      </c>
      <c r="C142" s="1" t="s">
        <v>64</v>
      </c>
      <c r="D142" s="3" t="s">
        <v>294</v>
      </c>
      <c r="E142" s="15" t="s">
        <v>273</v>
      </c>
      <c r="F142" s="27">
        <v>552444</v>
      </c>
      <c r="G142" s="7"/>
      <c r="H142" s="7"/>
    </row>
    <row r="143" spans="2:8" ht="21" customHeight="1">
      <c r="B143" s="4" t="s">
        <v>274</v>
      </c>
      <c r="C143" s="1" t="s">
        <v>279</v>
      </c>
      <c r="D143" s="3" t="s">
        <v>294</v>
      </c>
      <c r="E143" s="15" t="s">
        <v>280</v>
      </c>
      <c r="F143" s="27"/>
      <c r="G143" s="7">
        <v>678455</v>
      </c>
      <c r="H143" s="7"/>
    </row>
    <row r="144" spans="2:8" s="43" customFormat="1" ht="21" customHeight="1">
      <c r="B144" s="44"/>
      <c r="C144" s="45"/>
      <c r="D144" s="46"/>
      <c r="E144" s="47"/>
      <c r="F144" s="48">
        <f>SUM(F120:F143)</f>
        <v>27767710</v>
      </c>
      <c r="G144" s="48">
        <f>SUM(G121:G143)</f>
        <v>14782171</v>
      </c>
      <c r="H144" s="49">
        <f>F144-G144</f>
        <v>12985539</v>
      </c>
    </row>
    <row r="145" spans="2:8" ht="21" customHeight="1">
      <c r="B145" s="4" t="s">
        <v>318</v>
      </c>
      <c r="C145" s="1" t="s">
        <v>319</v>
      </c>
      <c r="D145" s="3" t="s">
        <v>302</v>
      </c>
      <c r="E145" s="15" t="s">
        <v>320</v>
      </c>
      <c r="F145" s="56">
        <v>1131830</v>
      </c>
      <c r="G145" s="57"/>
      <c r="H145" s="7"/>
    </row>
    <row r="146" spans="2:8" ht="21" customHeight="1">
      <c r="B146" s="4" t="s">
        <v>103</v>
      </c>
      <c r="C146" s="1" t="s">
        <v>105</v>
      </c>
      <c r="D146" s="14" t="s">
        <v>302</v>
      </c>
      <c r="E146" s="15" t="s">
        <v>301</v>
      </c>
      <c r="F146" s="27"/>
      <c r="G146" s="7">
        <v>1131830</v>
      </c>
      <c r="H146" s="7"/>
    </row>
    <row r="147" spans="2:8" ht="21" customHeight="1">
      <c r="B147" s="4" t="s">
        <v>113</v>
      </c>
      <c r="C147" s="1" t="s">
        <v>114</v>
      </c>
      <c r="D147" s="14" t="s">
        <v>302</v>
      </c>
      <c r="E147" s="15" t="s">
        <v>115</v>
      </c>
      <c r="F147" s="27">
        <v>391940</v>
      </c>
      <c r="G147" s="7"/>
      <c r="H147" s="7"/>
    </row>
    <row r="148" spans="2:8" ht="21" customHeight="1">
      <c r="B148" s="4" t="s">
        <v>113</v>
      </c>
      <c r="C148" s="1" t="s">
        <v>114</v>
      </c>
      <c r="D148" s="14" t="s">
        <v>302</v>
      </c>
      <c r="E148" s="15" t="s">
        <v>115</v>
      </c>
      <c r="F148" s="27">
        <v>526300</v>
      </c>
      <c r="G148" s="7"/>
      <c r="H148" s="7"/>
    </row>
    <row r="149" spans="2:8" ht="21" customHeight="1">
      <c r="B149" s="4" t="s">
        <v>113</v>
      </c>
      <c r="C149" s="1" t="s">
        <v>114</v>
      </c>
      <c r="D149" s="14" t="s">
        <v>302</v>
      </c>
      <c r="E149" s="15" t="s">
        <v>115</v>
      </c>
      <c r="F149" s="27">
        <v>123180</v>
      </c>
      <c r="G149" s="7"/>
      <c r="H149" s="7"/>
    </row>
    <row r="150" spans="2:8" ht="21" customHeight="1">
      <c r="B150" s="4" t="s">
        <v>113</v>
      </c>
      <c r="C150" s="1" t="s">
        <v>114</v>
      </c>
      <c r="D150" s="14" t="s">
        <v>302</v>
      </c>
      <c r="E150" s="15" t="s">
        <v>115</v>
      </c>
      <c r="F150" s="27">
        <v>90410</v>
      </c>
      <c r="G150" s="7"/>
      <c r="H150" s="7"/>
    </row>
    <row r="151" spans="2:8" ht="21" customHeight="1">
      <c r="B151" s="4" t="s">
        <v>119</v>
      </c>
      <c r="C151" s="1" t="s">
        <v>121</v>
      </c>
      <c r="D151" s="14" t="s">
        <v>302</v>
      </c>
      <c r="E151" s="15" t="s">
        <v>122</v>
      </c>
      <c r="F151" s="27"/>
      <c r="G151" s="7">
        <v>1131830</v>
      </c>
      <c r="H151" s="7"/>
    </row>
    <row r="152" spans="2:8" ht="21" customHeight="1">
      <c r="B152" s="4" t="s">
        <v>127</v>
      </c>
      <c r="C152" s="1" t="s">
        <v>128</v>
      </c>
      <c r="D152" s="14" t="s">
        <v>302</v>
      </c>
      <c r="E152" s="15" t="s">
        <v>129</v>
      </c>
      <c r="F152" s="27">
        <v>391940</v>
      </c>
      <c r="G152" s="7"/>
      <c r="H152" s="7"/>
    </row>
    <row r="153" spans="2:8" ht="21" customHeight="1">
      <c r="B153" s="4" t="s">
        <v>127</v>
      </c>
      <c r="C153" s="1" t="s">
        <v>128</v>
      </c>
      <c r="D153" s="14" t="s">
        <v>302</v>
      </c>
      <c r="E153" s="15" t="s">
        <v>129</v>
      </c>
      <c r="F153" s="27">
        <v>526300</v>
      </c>
      <c r="G153" s="7"/>
      <c r="H153" s="7"/>
    </row>
    <row r="154" spans="2:8" ht="21" customHeight="1">
      <c r="B154" s="4" t="s">
        <v>127</v>
      </c>
      <c r="C154" s="1" t="s">
        <v>128</v>
      </c>
      <c r="D154" s="14" t="s">
        <v>302</v>
      </c>
      <c r="E154" s="15" t="s">
        <v>129</v>
      </c>
      <c r="F154" s="27">
        <v>90410</v>
      </c>
      <c r="G154" s="7"/>
      <c r="H154" s="7"/>
    </row>
    <row r="155" spans="2:8" ht="21" customHeight="1">
      <c r="B155" s="4" t="s">
        <v>127</v>
      </c>
      <c r="C155" s="1" t="s">
        <v>128</v>
      </c>
      <c r="D155" s="14" t="s">
        <v>302</v>
      </c>
      <c r="E155" s="15" t="s">
        <v>129</v>
      </c>
      <c r="F155" s="27">
        <v>123180</v>
      </c>
      <c r="G155" s="7"/>
      <c r="H155" s="7"/>
    </row>
    <row r="156" spans="2:8" ht="21" customHeight="1">
      <c r="B156" s="4" t="s">
        <v>15</v>
      </c>
      <c r="C156" s="1" t="s">
        <v>137</v>
      </c>
      <c r="D156" s="14" t="s">
        <v>302</v>
      </c>
      <c r="E156" s="15" t="s">
        <v>138</v>
      </c>
      <c r="F156" s="27"/>
      <c r="G156" s="7">
        <v>1066750</v>
      </c>
      <c r="H156" s="7"/>
    </row>
    <row r="157" spans="2:8" ht="21" customHeight="1">
      <c r="B157" s="4" t="s">
        <v>139</v>
      </c>
      <c r="C157" s="1" t="s">
        <v>140</v>
      </c>
      <c r="D157" s="3" t="s">
        <v>302</v>
      </c>
      <c r="E157" s="15" t="s">
        <v>141</v>
      </c>
      <c r="F157" s="27">
        <v>388480</v>
      </c>
      <c r="G157" s="7"/>
      <c r="H157" s="7"/>
    </row>
    <row r="158" spans="2:8" ht="21" customHeight="1">
      <c r="B158" s="4" t="s">
        <v>139</v>
      </c>
      <c r="C158" s="1" t="s">
        <v>140</v>
      </c>
      <c r="D158" s="3" t="s">
        <v>302</v>
      </c>
      <c r="E158" s="15" t="s">
        <v>141</v>
      </c>
      <c r="F158" s="27">
        <v>64430</v>
      </c>
      <c r="G158" s="8"/>
      <c r="H158" s="8"/>
    </row>
    <row r="159" spans="2:8" ht="21" customHeight="1">
      <c r="B159" s="4" t="s">
        <v>139</v>
      </c>
      <c r="C159" s="1" t="s">
        <v>140</v>
      </c>
      <c r="D159" s="3" t="s">
        <v>302</v>
      </c>
      <c r="E159" s="15" t="s">
        <v>141</v>
      </c>
      <c r="F159" s="27">
        <v>526300</v>
      </c>
      <c r="G159" s="7"/>
      <c r="H159" s="7"/>
    </row>
    <row r="160" spans="2:8" ht="21" customHeight="1">
      <c r="B160" s="4" t="s">
        <v>139</v>
      </c>
      <c r="C160" s="1" t="s">
        <v>140</v>
      </c>
      <c r="D160" s="3" t="s">
        <v>302</v>
      </c>
      <c r="E160" s="15" t="s">
        <v>141</v>
      </c>
      <c r="F160" s="27">
        <v>87040</v>
      </c>
      <c r="G160" s="7"/>
      <c r="H160" s="7"/>
    </row>
    <row r="161" spans="2:8" ht="21" customHeight="1">
      <c r="B161" s="4" t="s">
        <v>22</v>
      </c>
      <c r="C161" s="1" t="s">
        <v>151</v>
      </c>
      <c r="D161" s="14" t="s">
        <v>302</v>
      </c>
      <c r="E161" s="15" t="s">
        <v>152</v>
      </c>
      <c r="F161" s="27"/>
      <c r="G161" s="7">
        <v>768630</v>
      </c>
      <c r="H161" s="7"/>
    </row>
    <row r="162" spans="2:8" ht="21" customHeight="1">
      <c r="B162" s="4" t="s">
        <v>157</v>
      </c>
      <c r="C162" s="1" t="s">
        <v>88</v>
      </c>
      <c r="D162" s="14" t="s">
        <v>302</v>
      </c>
      <c r="E162" s="15" t="s">
        <v>158</v>
      </c>
      <c r="F162" s="27">
        <v>268000</v>
      </c>
      <c r="G162" s="7"/>
      <c r="H162" s="7"/>
    </row>
    <row r="163" spans="2:8" ht="21" customHeight="1">
      <c r="B163" s="4" t="s">
        <v>157</v>
      </c>
      <c r="C163" s="1" t="s">
        <v>88</v>
      </c>
      <c r="D163" s="14" t="s">
        <v>302</v>
      </c>
      <c r="E163" s="15" t="s">
        <v>158</v>
      </c>
      <c r="F163" s="27">
        <v>359800</v>
      </c>
      <c r="G163" s="7"/>
      <c r="H163" s="7"/>
    </row>
    <row r="164" spans="2:8" ht="21" customHeight="1">
      <c r="B164" s="4" t="s">
        <v>157</v>
      </c>
      <c r="C164" s="1" t="s">
        <v>88</v>
      </c>
      <c r="D164" s="14" t="s">
        <v>302</v>
      </c>
      <c r="E164" s="15" t="s">
        <v>158</v>
      </c>
      <c r="F164" s="27">
        <v>59410</v>
      </c>
      <c r="G164" s="7"/>
      <c r="H164" s="7"/>
    </row>
    <row r="165" spans="2:8" ht="21" customHeight="1">
      <c r="B165" s="4" t="s">
        <v>157</v>
      </c>
      <c r="C165" s="1" t="s">
        <v>88</v>
      </c>
      <c r="D165" s="14" t="s">
        <v>302</v>
      </c>
      <c r="E165" s="15" t="s">
        <v>158</v>
      </c>
      <c r="F165" s="27">
        <v>80980</v>
      </c>
      <c r="G165" s="7"/>
      <c r="H165" s="7"/>
    </row>
    <row r="166" spans="2:8" ht="21" customHeight="1">
      <c r="B166" s="4" t="s">
        <v>35</v>
      </c>
      <c r="C166" s="1" t="s">
        <v>31</v>
      </c>
      <c r="D166" s="14" t="s">
        <v>302</v>
      </c>
      <c r="E166" s="15" t="s">
        <v>167</v>
      </c>
      <c r="F166" s="27"/>
      <c r="G166" s="7">
        <v>749410</v>
      </c>
      <c r="H166" s="7"/>
    </row>
    <row r="167" spans="2:8" ht="21" customHeight="1">
      <c r="B167" s="4" t="s">
        <v>173</v>
      </c>
      <c r="C167" s="1" t="s">
        <v>174</v>
      </c>
      <c r="D167" s="14" t="s">
        <v>302</v>
      </c>
      <c r="E167" s="15" t="s">
        <v>175</v>
      </c>
      <c r="F167" s="27">
        <v>268000</v>
      </c>
      <c r="G167" s="7"/>
      <c r="H167" s="7"/>
    </row>
    <row r="168" spans="2:8" ht="21" customHeight="1">
      <c r="B168" s="4" t="s">
        <v>173</v>
      </c>
      <c r="C168" s="1" t="s">
        <v>174</v>
      </c>
      <c r="D168" s="14" t="s">
        <v>302</v>
      </c>
      <c r="E168" s="15" t="s">
        <v>175</v>
      </c>
      <c r="F168" s="27">
        <v>340520</v>
      </c>
      <c r="G168" s="7"/>
      <c r="H168" s="7"/>
    </row>
    <row r="169" spans="2:8" ht="21" customHeight="1">
      <c r="B169" s="4" t="s">
        <v>173</v>
      </c>
      <c r="C169" s="1" t="s">
        <v>174</v>
      </c>
      <c r="D169" s="14" t="s">
        <v>302</v>
      </c>
      <c r="E169" s="15" t="s">
        <v>175</v>
      </c>
      <c r="F169" s="27">
        <v>80980</v>
      </c>
      <c r="G169" s="7"/>
      <c r="H169" s="7"/>
    </row>
    <row r="170" spans="2:8" ht="21" customHeight="1">
      <c r="B170" s="4" t="s">
        <v>173</v>
      </c>
      <c r="C170" s="1" t="s">
        <v>174</v>
      </c>
      <c r="D170" s="14" t="s">
        <v>302</v>
      </c>
      <c r="E170" s="15" t="s">
        <v>175</v>
      </c>
      <c r="F170" s="27">
        <v>59410</v>
      </c>
      <c r="G170" s="8"/>
      <c r="H170" s="8"/>
    </row>
    <row r="171" spans="2:8" ht="21" customHeight="1">
      <c r="B171" s="4" t="s">
        <v>38</v>
      </c>
      <c r="C171" s="1" t="s">
        <v>164</v>
      </c>
      <c r="D171" s="34" t="s">
        <v>302</v>
      </c>
      <c r="E171" s="15" t="s">
        <v>178</v>
      </c>
      <c r="F171" s="27"/>
      <c r="G171" s="7">
        <v>749410</v>
      </c>
      <c r="H171" s="7"/>
    </row>
    <row r="172" spans="2:8" ht="21" customHeight="1">
      <c r="B172" s="4" t="s">
        <v>181</v>
      </c>
      <c r="C172" s="1" t="s">
        <v>174</v>
      </c>
      <c r="D172" s="34" t="s">
        <v>302</v>
      </c>
      <c r="E172" s="15" t="s">
        <v>182</v>
      </c>
      <c r="F172" s="27">
        <v>268000</v>
      </c>
      <c r="G172" s="7"/>
      <c r="H172" s="7"/>
    </row>
    <row r="173" spans="2:8" ht="21" customHeight="1">
      <c r="B173" s="4" t="s">
        <v>181</v>
      </c>
      <c r="C173" s="1" t="s">
        <v>174</v>
      </c>
      <c r="D173" s="34" t="s">
        <v>302</v>
      </c>
      <c r="E173" s="15" t="s">
        <v>182</v>
      </c>
      <c r="F173" s="27">
        <v>340520</v>
      </c>
      <c r="G173" s="7"/>
      <c r="H173" s="7"/>
    </row>
    <row r="174" spans="2:8" ht="21" customHeight="1">
      <c r="B174" s="4" t="s">
        <v>181</v>
      </c>
      <c r="C174" s="1" t="s">
        <v>174</v>
      </c>
      <c r="D174" s="34" t="s">
        <v>302</v>
      </c>
      <c r="E174" s="15" t="s">
        <v>182</v>
      </c>
      <c r="F174" s="27">
        <v>80980</v>
      </c>
      <c r="G174" s="7"/>
      <c r="H174" s="7"/>
    </row>
    <row r="175" spans="2:8" ht="21" customHeight="1">
      <c r="B175" s="4" t="s">
        <v>181</v>
      </c>
      <c r="C175" s="1" t="s">
        <v>174</v>
      </c>
      <c r="D175" s="34" t="s">
        <v>302</v>
      </c>
      <c r="E175" s="15" t="s">
        <v>182</v>
      </c>
      <c r="F175" s="27">
        <v>59410</v>
      </c>
      <c r="G175" s="7"/>
      <c r="H175" s="7"/>
    </row>
    <row r="176" spans="2:8" ht="21" customHeight="1">
      <c r="B176" s="4" t="s">
        <v>45</v>
      </c>
      <c r="C176" s="1" t="s">
        <v>82</v>
      </c>
      <c r="D176" s="3" t="s">
        <v>302</v>
      </c>
      <c r="E176" s="15" t="s">
        <v>188</v>
      </c>
      <c r="F176" s="27"/>
      <c r="G176" s="7">
        <v>749410</v>
      </c>
      <c r="H176" s="7"/>
    </row>
    <row r="177" spans="2:8" ht="21" customHeight="1">
      <c r="B177" s="4" t="s">
        <v>200</v>
      </c>
      <c r="C177" s="1" t="s">
        <v>201</v>
      </c>
      <c r="D177" s="3" t="s">
        <v>302</v>
      </c>
      <c r="E177" s="15" t="s">
        <v>202</v>
      </c>
      <c r="F177" s="27">
        <v>268000</v>
      </c>
      <c r="G177" s="7"/>
      <c r="H177" s="7"/>
    </row>
    <row r="178" spans="2:8" ht="21" customHeight="1">
      <c r="B178" s="4" t="s">
        <v>200</v>
      </c>
      <c r="C178" s="1" t="s">
        <v>201</v>
      </c>
      <c r="D178" s="3" t="s">
        <v>302</v>
      </c>
      <c r="E178" s="15" t="s">
        <v>202</v>
      </c>
      <c r="F178" s="27">
        <v>80980</v>
      </c>
      <c r="G178" s="7"/>
      <c r="H178" s="7"/>
    </row>
    <row r="179" spans="2:8" ht="21" customHeight="1">
      <c r="B179" s="4" t="s">
        <v>200</v>
      </c>
      <c r="C179" s="1" t="s">
        <v>201</v>
      </c>
      <c r="D179" s="3" t="s">
        <v>302</v>
      </c>
      <c r="E179" s="15" t="s">
        <v>202</v>
      </c>
      <c r="F179" s="27">
        <v>59410</v>
      </c>
      <c r="G179" s="7"/>
      <c r="H179" s="7"/>
    </row>
    <row r="180" spans="2:8" ht="21" customHeight="1">
      <c r="B180" s="4" t="s">
        <v>200</v>
      </c>
      <c r="C180" s="1" t="s">
        <v>201</v>
      </c>
      <c r="D180" s="3" t="s">
        <v>302</v>
      </c>
      <c r="E180" s="15" t="s">
        <v>202</v>
      </c>
      <c r="F180" s="27">
        <v>340520</v>
      </c>
      <c r="G180" s="7"/>
      <c r="H180" s="7"/>
    </row>
    <row r="181" spans="2:8" ht="21" customHeight="1">
      <c r="B181" s="4" t="s">
        <v>53</v>
      </c>
      <c r="C181" s="1" t="s">
        <v>211</v>
      </c>
      <c r="D181" s="3" t="s">
        <v>302</v>
      </c>
      <c r="E181" s="15" t="s">
        <v>212</v>
      </c>
      <c r="F181" s="27"/>
      <c r="G181" s="7">
        <v>746470</v>
      </c>
      <c r="H181" s="7"/>
    </row>
    <row r="182" spans="2:8" ht="21" customHeight="1">
      <c r="B182" s="4" t="s">
        <v>222</v>
      </c>
      <c r="C182" s="1" t="s">
        <v>223</v>
      </c>
      <c r="D182" s="3" t="s">
        <v>302</v>
      </c>
      <c r="E182" s="15" t="s">
        <v>224</v>
      </c>
      <c r="F182" s="27">
        <v>268000</v>
      </c>
      <c r="G182" s="7"/>
      <c r="H182" s="7"/>
    </row>
    <row r="183" spans="2:8" ht="21" customHeight="1">
      <c r="B183" s="4" t="s">
        <v>222</v>
      </c>
      <c r="C183" s="1" t="s">
        <v>223</v>
      </c>
      <c r="D183" s="3" t="s">
        <v>302</v>
      </c>
      <c r="E183" s="15" t="s">
        <v>224</v>
      </c>
      <c r="F183" s="27">
        <v>59410</v>
      </c>
      <c r="G183" s="7"/>
      <c r="H183" s="7"/>
    </row>
    <row r="184" spans="2:8" ht="21" customHeight="1">
      <c r="B184" s="4" t="s">
        <v>222</v>
      </c>
      <c r="C184" s="1" t="s">
        <v>223</v>
      </c>
      <c r="D184" s="3" t="s">
        <v>302</v>
      </c>
      <c r="E184" s="15" t="s">
        <v>224</v>
      </c>
      <c r="F184" s="27">
        <v>340520</v>
      </c>
      <c r="G184" s="7"/>
      <c r="H184" s="7"/>
    </row>
    <row r="185" spans="2:8" ht="21" customHeight="1">
      <c r="B185" s="4" t="s">
        <v>222</v>
      </c>
      <c r="C185" s="1" t="s">
        <v>223</v>
      </c>
      <c r="D185" s="3" t="s">
        <v>302</v>
      </c>
      <c r="E185" s="15" t="s">
        <v>224</v>
      </c>
      <c r="F185" s="27">
        <v>80980</v>
      </c>
      <c r="G185" s="7"/>
      <c r="H185" s="7"/>
    </row>
    <row r="186" spans="2:8" ht="21" customHeight="1">
      <c r="B186" s="4" t="s">
        <v>56</v>
      </c>
      <c r="C186" s="1" t="s">
        <v>231</v>
      </c>
      <c r="D186" s="3" t="s">
        <v>302</v>
      </c>
      <c r="E186" s="15" t="s">
        <v>232</v>
      </c>
      <c r="F186" s="27"/>
      <c r="G186" s="7">
        <v>748910</v>
      </c>
      <c r="H186" s="7"/>
    </row>
    <row r="187" spans="2:8" ht="21" customHeight="1">
      <c r="B187" s="4" t="s">
        <v>235</v>
      </c>
      <c r="C187" s="1" t="s">
        <v>236</v>
      </c>
      <c r="D187" s="3" t="s">
        <v>302</v>
      </c>
      <c r="E187" s="15" t="s">
        <v>237</v>
      </c>
      <c r="F187" s="27">
        <v>268000</v>
      </c>
      <c r="G187" s="8"/>
      <c r="H187" s="8"/>
    </row>
    <row r="188" spans="2:8" ht="21" customHeight="1">
      <c r="B188" s="4" t="s">
        <v>235</v>
      </c>
      <c r="C188" s="1" t="s">
        <v>236</v>
      </c>
      <c r="D188" s="3" t="s">
        <v>302</v>
      </c>
      <c r="E188" s="15" t="s">
        <v>237</v>
      </c>
      <c r="F188" s="27">
        <v>340520</v>
      </c>
      <c r="G188" s="7"/>
      <c r="H188" s="7"/>
    </row>
    <row r="189" spans="2:8" ht="21" customHeight="1">
      <c r="B189" s="4" t="s">
        <v>235</v>
      </c>
      <c r="C189" s="1" t="s">
        <v>236</v>
      </c>
      <c r="D189" s="3" t="s">
        <v>302</v>
      </c>
      <c r="E189" s="15" t="s">
        <v>237</v>
      </c>
      <c r="F189" s="27">
        <v>80980</v>
      </c>
      <c r="G189" s="7"/>
      <c r="H189" s="7"/>
    </row>
    <row r="190" spans="2:8" ht="21" customHeight="1">
      <c r="B190" s="4" t="s">
        <v>235</v>
      </c>
      <c r="C190" s="1" t="s">
        <v>236</v>
      </c>
      <c r="D190" s="3" t="s">
        <v>302</v>
      </c>
      <c r="E190" s="15" t="s">
        <v>237</v>
      </c>
      <c r="F190" s="27">
        <v>59410</v>
      </c>
      <c r="G190" s="7"/>
      <c r="H190" s="7"/>
    </row>
    <row r="191" spans="2:8" ht="21" customHeight="1">
      <c r="B191" s="4" t="s">
        <v>60</v>
      </c>
      <c r="C191" s="1" t="s">
        <v>248</v>
      </c>
      <c r="D191" s="3" t="s">
        <v>302</v>
      </c>
      <c r="E191" s="15" t="s">
        <v>249</v>
      </c>
      <c r="F191" s="27"/>
      <c r="G191" s="8">
        <v>748910</v>
      </c>
      <c r="H191" s="8"/>
    </row>
    <row r="192" spans="2:8" ht="21" customHeight="1">
      <c r="B192" s="4" t="s">
        <v>257</v>
      </c>
      <c r="C192" s="1" t="s">
        <v>258</v>
      </c>
      <c r="D192" s="3" t="s">
        <v>302</v>
      </c>
      <c r="E192" s="15" t="s">
        <v>259</v>
      </c>
      <c r="F192" s="27">
        <v>268000</v>
      </c>
      <c r="G192" s="7"/>
      <c r="H192" s="7"/>
    </row>
    <row r="193" spans="2:8" ht="21" customHeight="1">
      <c r="B193" s="4" t="s">
        <v>257</v>
      </c>
      <c r="C193" s="1" t="s">
        <v>258</v>
      </c>
      <c r="D193" s="3" t="s">
        <v>302</v>
      </c>
      <c r="E193" s="15" t="s">
        <v>259</v>
      </c>
      <c r="F193" s="27">
        <v>340520</v>
      </c>
      <c r="G193" s="7"/>
      <c r="H193" s="7"/>
    </row>
    <row r="194" spans="2:8" ht="21" customHeight="1">
      <c r="B194" s="4" t="s">
        <v>257</v>
      </c>
      <c r="C194" s="1" t="s">
        <v>258</v>
      </c>
      <c r="D194" s="3" t="s">
        <v>302</v>
      </c>
      <c r="E194" s="15" t="s">
        <v>259</v>
      </c>
      <c r="F194" s="27">
        <v>59410</v>
      </c>
      <c r="G194" s="7"/>
      <c r="H194" s="7"/>
    </row>
    <row r="195" spans="2:8" ht="21" customHeight="1">
      <c r="B195" s="4" t="s">
        <v>257</v>
      </c>
      <c r="C195" s="1" t="s">
        <v>258</v>
      </c>
      <c r="D195" s="3" t="s">
        <v>302</v>
      </c>
      <c r="E195" s="15" t="s">
        <v>259</v>
      </c>
      <c r="F195" s="27">
        <v>80980</v>
      </c>
      <c r="G195" s="7"/>
      <c r="H195" s="7"/>
    </row>
    <row r="196" spans="2:8" ht="21" customHeight="1">
      <c r="B196" s="4" t="s">
        <v>369</v>
      </c>
      <c r="C196" s="1" t="s">
        <v>370</v>
      </c>
      <c r="D196" s="3" t="s">
        <v>302</v>
      </c>
      <c r="E196" s="15" t="s">
        <v>371</v>
      </c>
      <c r="F196" s="41">
        <v>48400000</v>
      </c>
      <c r="G196" s="7"/>
      <c r="H196" s="7"/>
    </row>
    <row r="197" spans="2:8" ht="21" customHeight="1">
      <c r="B197" s="4" t="s">
        <v>267</v>
      </c>
      <c r="C197" s="1" t="s">
        <v>268</v>
      </c>
      <c r="D197" s="3" t="s">
        <v>302</v>
      </c>
      <c r="E197" s="15" t="s">
        <v>269</v>
      </c>
      <c r="F197" s="27">
        <v>280360</v>
      </c>
      <c r="G197" s="7"/>
      <c r="H197" s="7"/>
    </row>
    <row r="198" spans="2:8" ht="21" customHeight="1">
      <c r="B198" s="4" t="s">
        <v>267</v>
      </c>
      <c r="C198" s="1" t="s">
        <v>268</v>
      </c>
      <c r="D198" s="3" t="s">
        <v>302</v>
      </c>
      <c r="E198" s="15" t="s">
        <v>269</v>
      </c>
      <c r="F198" s="27">
        <v>340520</v>
      </c>
      <c r="G198" s="7"/>
      <c r="H198" s="7"/>
    </row>
    <row r="199" spans="2:8" ht="21" customHeight="1">
      <c r="B199" s="4" t="s">
        <v>267</v>
      </c>
      <c r="C199" s="1" t="s">
        <v>268</v>
      </c>
      <c r="D199" s="3" t="s">
        <v>302</v>
      </c>
      <c r="E199" s="15" t="s">
        <v>269</v>
      </c>
      <c r="F199" s="27">
        <v>59410</v>
      </c>
      <c r="G199" s="7"/>
      <c r="H199" s="7"/>
    </row>
    <row r="200" spans="2:8" ht="21" customHeight="1">
      <c r="B200" s="4" t="s">
        <v>267</v>
      </c>
      <c r="C200" s="1" t="s">
        <v>268</v>
      </c>
      <c r="D200" s="3" t="s">
        <v>302</v>
      </c>
      <c r="E200" s="15" t="s">
        <v>269</v>
      </c>
      <c r="F200" s="27">
        <v>69430</v>
      </c>
      <c r="G200" s="7"/>
      <c r="H200" s="7"/>
    </row>
    <row r="201" spans="2:8" ht="21" customHeight="1">
      <c r="B201" s="4" t="s">
        <v>274</v>
      </c>
      <c r="C201" s="1" t="s">
        <v>277</v>
      </c>
      <c r="D201" s="3" t="s">
        <v>302</v>
      </c>
      <c r="E201" s="15" t="s">
        <v>278</v>
      </c>
      <c r="F201" s="27"/>
      <c r="G201" s="7">
        <v>749720</v>
      </c>
      <c r="H201" s="7"/>
    </row>
    <row r="202" spans="2:8" s="43" customFormat="1" ht="21" customHeight="1">
      <c r="B202" s="44"/>
      <c r="C202" s="45"/>
      <c r="D202" s="46"/>
      <c r="E202" s="47"/>
      <c r="F202" s="48">
        <f>SUM(F145:F201)-F196</f>
        <v>10473110</v>
      </c>
      <c r="G202" s="48">
        <f>SUM(G145:G201)</f>
        <v>9341280</v>
      </c>
      <c r="H202" s="49">
        <f>F202-G202</f>
        <v>1131830</v>
      </c>
    </row>
    <row r="203" spans="2:8" ht="21" customHeight="1">
      <c r="B203" s="4" t="s">
        <v>4</v>
      </c>
      <c r="C203" s="1" t="s">
        <v>69</v>
      </c>
      <c r="D203" s="14" t="s">
        <v>288</v>
      </c>
      <c r="E203" s="15" t="s">
        <v>70</v>
      </c>
      <c r="F203" s="27">
        <v>0</v>
      </c>
      <c r="G203" s="7"/>
      <c r="H203" s="7"/>
    </row>
    <row r="204" spans="2:8" ht="21" customHeight="1">
      <c r="B204" s="4" t="s">
        <v>4</v>
      </c>
      <c r="C204" s="1" t="s">
        <v>69</v>
      </c>
      <c r="D204" s="14" t="s">
        <v>288</v>
      </c>
      <c r="E204" s="15" t="s">
        <v>70</v>
      </c>
      <c r="F204" s="27">
        <v>0</v>
      </c>
      <c r="G204" s="7"/>
      <c r="H204" s="7"/>
    </row>
    <row r="205" spans="2:8" ht="21" customHeight="1">
      <c r="B205" s="4" t="s">
        <v>4</v>
      </c>
      <c r="C205" s="1" t="s">
        <v>5</v>
      </c>
      <c r="D205" s="14" t="s">
        <v>288</v>
      </c>
      <c r="E205" s="15" t="s">
        <v>6</v>
      </c>
      <c r="F205" s="27">
        <v>0</v>
      </c>
      <c r="G205" s="7"/>
      <c r="H205" s="7"/>
    </row>
    <row r="206" spans="2:8" ht="21" customHeight="1">
      <c r="B206" s="4" t="s">
        <v>4</v>
      </c>
      <c r="C206" s="1" t="s">
        <v>5</v>
      </c>
      <c r="D206" s="14" t="s">
        <v>288</v>
      </c>
      <c r="E206" s="15" t="s">
        <v>6</v>
      </c>
      <c r="F206" s="27">
        <v>0</v>
      </c>
      <c r="G206" s="7"/>
      <c r="H206" s="7"/>
    </row>
    <row r="207" spans="2:8" ht="21" customHeight="1">
      <c r="B207" s="4" t="s">
        <v>4</v>
      </c>
      <c r="C207" s="1" t="s">
        <v>98</v>
      </c>
      <c r="D207" s="14" t="s">
        <v>288</v>
      </c>
      <c r="E207" s="15" t="s">
        <v>99</v>
      </c>
      <c r="F207" s="27">
        <v>0</v>
      </c>
      <c r="G207" s="7"/>
      <c r="H207" s="7"/>
    </row>
    <row r="208" spans="2:8" ht="21" customHeight="1">
      <c r="B208" s="4" t="s">
        <v>4</v>
      </c>
      <c r="C208" s="1" t="s">
        <v>98</v>
      </c>
      <c r="D208" s="14" t="s">
        <v>288</v>
      </c>
      <c r="E208" s="15" t="s">
        <v>99</v>
      </c>
      <c r="F208" s="27">
        <v>0</v>
      </c>
      <c r="G208" s="7"/>
      <c r="H208" s="7"/>
    </row>
    <row r="209" spans="2:8" ht="21" customHeight="1">
      <c r="B209" s="4" t="s">
        <v>20</v>
      </c>
      <c r="C209" s="1" t="s">
        <v>77</v>
      </c>
      <c r="D209" s="14" t="s">
        <v>288</v>
      </c>
      <c r="E209" s="15" t="s">
        <v>99</v>
      </c>
      <c r="F209" s="27">
        <v>0</v>
      </c>
      <c r="G209" s="7"/>
      <c r="H209" s="7"/>
    </row>
    <row r="210" spans="2:8" ht="21" customHeight="1">
      <c r="B210" s="4" t="s">
        <v>20</v>
      </c>
      <c r="C210" s="1" t="s">
        <v>77</v>
      </c>
      <c r="D210" s="14" t="s">
        <v>288</v>
      </c>
      <c r="E210" s="15" t="s">
        <v>99</v>
      </c>
      <c r="F210" s="27">
        <v>0</v>
      </c>
      <c r="G210" s="7"/>
      <c r="H210" s="7"/>
    </row>
    <row r="211" spans="2:8" ht="21" customHeight="1">
      <c r="B211" s="4" t="s">
        <v>20</v>
      </c>
      <c r="C211" s="1" t="s">
        <v>21</v>
      </c>
      <c r="D211" s="14" t="s">
        <v>288</v>
      </c>
      <c r="E211" s="15" t="s">
        <v>6</v>
      </c>
      <c r="F211" s="27">
        <v>2610</v>
      </c>
      <c r="G211" s="7"/>
      <c r="H211" s="7"/>
    </row>
    <row r="212" spans="2:8" ht="21" customHeight="1">
      <c r="B212" s="4" t="s">
        <v>20</v>
      </c>
      <c r="C212" s="1" t="s">
        <v>21</v>
      </c>
      <c r="D212" s="14" t="s">
        <v>288</v>
      </c>
      <c r="E212" s="15" t="s">
        <v>6</v>
      </c>
      <c r="F212" s="27">
        <v>260</v>
      </c>
      <c r="G212" s="7"/>
      <c r="H212" s="7"/>
    </row>
    <row r="213" spans="2:8" ht="21" customHeight="1">
      <c r="B213" s="4" t="s">
        <v>48</v>
      </c>
      <c r="C213" s="1" t="s">
        <v>49</v>
      </c>
      <c r="D213" s="3" t="s">
        <v>288</v>
      </c>
      <c r="E213" s="15" t="s">
        <v>6</v>
      </c>
      <c r="F213" s="27">
        <v>2640</v>
      </c>
      <c r="G213" s="8"/>
      <c r="H213" s="8"/>
    </row>
    <row r="214" spans="2:8" ht="21" customHeight="1">
      <c r="B214" s="4" t="s">
        <v>48</v>
      </c>
      <c r="C214" s="1" t="s">
        <v>49</v>
      </c>
      <c r="D214" s="3" t="s">
        <v>288</v>
      </c>
      <c r="E214" s="15" t="s">
        <v>6</v>
      </c>
      <c r="F214" s="27">
        <v>260</v>
      </c>
      <c r="G214" s="7"/>
      <c r="H214" s="7"/>
    </row>
    <row r="215" spans="2:8" s="43" customFormat="1" ht="21" customHeight="1">
      <c r="B215" s="44"/>
      <c r="C215" s="45"/>
      <c r="D215" s="46"/>
      <c r="E215" s="47"/>
      <c r="F215" s="48">
        <f>SUM(F203:F214)</f>
        <v>5770</v>
      </c>
      <c r="G215" s="49"/>
      <c r="H215" s="49"/>
    </row>
    <row r="216" spans="2:8" ht="21" customHeight="1">
      <c r="B216" s="4" t="s">
        <v>318</v>
      </c>
      <c r="C216" s="1" t="s">
        <v>321</v>
      </c>
      <c r="D216" s="3" t="s">
        <v>292</v>
      </c>
      <c r="E216" s="15" t="s">
        <v>320</v>
      </c>
      <c r="F216" s="56"/>
      <c r="G216" s="7">
        <v>1131830</v>
      </c>
      <c r="H216" s="7"/>
    </row>
    <row r="217" spans="2:8" ht="21" customHeight="1">
      <c r="B217" s="4" t="s">
        <v>87</v>
      </c>
      <c r="C217" s="1" t="s">
        <v>88</v>
      </c>
      <c r="D217" s="14" t="s">
        <v>292</v>
      </c>
      <c r="E217" s="15" t="s">
        <v>89</v>
      </c>
      <c r="F217" s="27">
        <v>391940</v>
      </c>
      <c r="G217" s="7"/>
      <c r="H217" s="7"/>
    </row>
    <row r="218" spans="2:8" ht="21" customHeight="1">
      <c r="B218" s="4" t="s">
        <v>87</v>
      </c>
      <c r="C218" s="1" t="s">
        <v>88</v>
      </c>
      <c r="D218" s="14" t="s">
        <v>292</v>
      </c>
      <c r="E218" s="15" t="s">
        <v>89</v>
      </c>
      <c r="F218" s="27">
        <v>90410</v>
      </c>
      <c r="G218" s="7"/>
      <c r="H218" s="7"/>
    </row>
    <row r="219" spans="2:8" ht="21" customHeight="1">
      <c r="B219" s="4" t="s">
        <v>87</v>
      </c>
      <c r="C219" s="1" t="s">
        <v>88</v>
      </c>
      <c r="D219" s="14" t="s">
        <v>292</v>
      </c>
      <c r="E219" s="15" t="s">
        <v>89</v>
      </c>
      <c r="F219" s="27">
        <v>526300</v>
      </c>
      <c r="G219" s="7"/>
      <c r="H219" s="7"/>
    </row>
    <row r="220" spans="2:8" ht="21" customHeight="1">
      <c r="B220" s="4" t="s">
        <v>87</v>
      </c>
      <c r="C220" s="1" t="s">
        <v>88</v>
      </c>
      <c r="D220" s="14" t="s">
        <v>292</v>
      </c>
      <c r="E220" s="15" t="s">
        <v>89</v>
      </c>
      <c r="F220" s="27">
        <v>123180</v>
      </c>
      <c r="G220" s="7"/>
      <c r="H220" s="7"/>
    </row>
    <row r="221" spans="2:8" ht="21" customHeight="1">
      <c r="B221" s="4" t="s">
        <v>93</v>
      </c>
      <c r="C221" s="1" t="s">
        <v>96</v>
      </c>
      <c r="D221" s="14" t="s">
        <v>292</v>
      </c>
      <c r="E221" s="15" t="s">
        <v>97</v>
      </c>
      <c r="F221" s="27"/>
      <c r="G221" s="7">
        <v>600000</v>
      </c>
      <c r="H221" s="7"/>
    </row>
    <row r="222" spans="2:8" ht="21" customHeight="1">
      <c r="B222" s="4" t="s">
        <v>100</v>
      </c>
      <c r="C222" s="1" t="s">
        <v>101</v>
      </c>
      <c r="D222" s="14" t="s">
        <v>292</v>
      </c>
      <c r="E222" s="15" t="s">
        <v>360</v>
      </c>
      <c r="F222" s="27">
        <v>787720</v>
      </c>
      <c r="G222" s="7"/>
      <c r="H222" s="7"/>
    </row>
    <row r="223" spans="2:8" ht="21" customHeight="1">
      <c r="B223" s="4" t="s">
        <v>103</v>
      </c>
      <c r="C223" s="1" t="s">
        <v>105</v>
      </c>
      <c r="D223" s="14" t="s">
        <v>292</v>
      </c>
      <c r="E223" s="15" t="s">
        <v>301</v>
      </c>
      <c r="F223" s="27"/>
      <c r="G223" s="7">
        <v>15500</v>
      </c>
      <c r="H223" s="7"/>
    </row>
    <row r="224" spans="2:8" ht="21" customHeight="1">
      <c r="B224" s="4" t="s">
        <v>116</v>
      </c>
      <c r="C224" s="1" t="s">
        <v>117</v>
      </c>
      <c r="D224" s="14" t="s">
        <v>292</v>
      </c>
      <c r="E224" s="15" t="s">
        <v>118</v>
      </c>
      <c r="F224" s="27">
        <v>662850</v>
      </c>
      <c r="G224" s="7"/>
      <c r="H224" s="7"/>
    </row>
    <row r="225" spans="2:8" ht="21" customHeight="1">
      <c r="B225" s="4" t="s">
        <v>119</v>
      </c>
      <c r="C225" s="1" t="s">
        <v>121</v>
      </c>
      <c r="D225" s="14" t="s">
        <v>292</v>
      </c>
      <c r="E225" s="15" t="s">
        <v>122</v>
      </c>
      <c r="F225" s="27"/>
      <c r="G225" s="7">
        <v>344300</v>
      </c>
      <c r="H225" s="7"/>
    </row>
    <row r="226" spans="2:8" ht="21" customHeight="1">
      <c r="B226" s="4" t="s">
        <v>119</v>
      </c>
      <c r="C226" s="1" t="s">
        <v>121</v>
      </c>
      <c r="D226" s="14" t="s">
        <v>292</v>
      </c>
      <c r="E226" s="15" t="s">
        <v>122</v>
      </c>
      <c r="F226" s="27"/>
      <c r="G226" s="7">
        <v>38500</v>
      </c>
      <c r="H226" s="7"/>
    </row>
    <row r="227" spans="2:8" ht="21" customHeight="1">
      <c r="B227" s="4" t="s">
        <v>119</v>
      </c>
      <c r="C227" s="1" t="s">
        <v>121</v>
      </c>
      <c r="D227" s="14" t="s">
        <v>292</v>
      </c>
      <c r="E227" s="15" t="s">
        <v>122</v>
      </c>
      <c r="F227" s="27"/>
      <c r="G227" s="7">
        <v>2850</v>
      </c>
      <c r="H227" s="7"/>
    </row>
    <row r="228" spans="2:8" ht="21" customHeight="1">
      <c r="B228" s="4" t="s">
        <v>119</v>
      </c>
      <c r="C228" s="1" t="s">
        <v>121</v>
      </c>
      <c r="D228" s="14" t="s">
        <v>292</v>
      </c>
      <c r="E228" s="15" t="s">
        <v>122</v>
      </c>
      <c r="F228" s="27"/>
      <c r="G228" s="7">
        <v>6000</v>
      </c>
      <c r="H228" s="7"/>
    </row>
    <row r="229" spans="2:8" ht="21" customHeight="1">
      <c r="B229" s="4" t="s">
        <v>130</v>
      </c>
      <c r="C229" s="1" t="s">
        <v>131</v>
      </c>
      <c r="D229" s="14" t="s">
        <v>292</v>
      </c>
      <c r="E229" s="15" t="s">
        <v>132</v>
      </c>
      <c r="F229" s="27">
        <v>689110</v>
      </c>
      <c r="G229" s="7"/>
      <c r="H229" s="7"/>
    </row>
    <row r="230" spans="2:8" ht="21" customHeight="1">
      <c r="B230" s="4" t="s">
        <v>10</v>
      </c>
      <c r="C230" s="5" t="s">
        <v>11</v>
      </c>
      <c r="D230" s="14" t="s">
        <v>292</v>
      </c>
      <c r="E230" s="15" t="s">
        <v>306</v>
      </c>
      <c r="F230" s="28"/>
      <c r="G230" s="24">
        <v>121110</v>
      </c>
      <c r="H230" s="7"/>
    </row>
    <row r="231" spans="2:8" ht="21" customHeight="1">
      <c r="B231" s="4" t="s">
        <v>15</v>
      </c>
      <c r="C231" s="1" t="s">
        <v>18</v>
      </c>
      <c r="D231" s="14" t="s">
        <v>292</v>
      </c>
      <c r="E231" s="15" t="s">
        <v>19</v>
      </c>
      <c r="F231" s="27"/>
      <c r="G231" s="7">
        <v>102274</v>
      </c>
      <c r="H231" s="7"/>
    </row>
    <row r="232" spans="2:8" ht="21" customHeight="1">
      <c r="B232" s="4" t="s">
        <v>15</v>
      </c>
      <c r="C232" s="1" t="s">
        <v>137</v>
      </c>
      <c r="D232" s="14" t="s">
        <v>292</v>
      </c>
      <c r="E232" s="15" t="s">
        <v>138</v>
      </c>
      <c r="F232" s="27"/>
      <c r="G232" s="7">
        <v>695000</v>
      </c>
      <c r="H232" s="7"/>
    </row>
    <row r="233" spans="2:8" ht="21" customHeight="1">
      <c r="B233" s="4" t="s">
        <v>15</v>
      </c>
      <c r="C233" s="1" t="s">
        <v>137</v>
      </c>
      <c r="D233" s="14" t="s">
        <v>292</v>
      </c>
      <c r="E233" s="15" t="s">
        <v>138</v>
      </c>
      <c r="F233" s="27"/>
      <c r="G233" s="7">
        <v>15000</v>
      </c>
      <c r="H233" s="7"/>
    </row>
    <row r="234" spans="2:8" ht="21" customHeight="1">
      <c r="B234" s="4" t="s">
        <v>15</v>
      </c>
      <c r="C234" s="1" t="s">
        <v>137</v>
      </c>
      <c r="D234" s="14" t="s">
        <v>292</v>
      </c>
      <c r="E234" s="15" t="s">
        <v>138</v>
      </c>
      <c r="F234" s="27"/>
      <c r="G234" s="7">
        <v>69500</v>
      </c>
      <c r="H234" s="7"/>
    </row>
    <row r="235" spans="2:8" ht="21" customHeight="1">
      <c r="B235" s="4" t="s">
        <v>15</v>
      </c>
      <c r="C235" s="1" t="s">
        <v>137</v>
      </c>
      <c r="D235" s="14" t="s">
        <v>292</v>
      </c>
      <c r="E235" s="15" t="s">
        <v>138</v>
      </c>
      <c r="F235" s="27"/>
      <c r="G235" s="7">
        <v>10226</v>
      </c>
      <c r="H235" s="7"/>
    </row>
    <row r="236" spans="1:9" ht="21" customHeight="1">
      <c r="A236" s="13"/>
      <c r="B236" s="4" t="s">
        <v>142</v>
      </c>
      <c r="C236" s="1" t="s">
        <v>143</v>
      </c>
      <c r="D236" s="14" t="s">
        <v>292</v>
      </c>
      <c r="E236" s="15" t="s">
        <v>144</v>
      </c>
      <c r="F236" s="27">
        <v>1926000</v>
      </c>
      <c r="G236" s="7"/>
      <c r="H236" s="7"/>
      <c r="I236" s="13"/>
    </row>
    <row r="237" spans="2:8" ht="21" customHeight="1">
      <c r="B237" s="4" t="s">
        <v>22</v>
      </c>
      <c r="C237" s="1" t="s">
        <v>151</v>
      </c>
      <c r="D237" s="14" t="s">
        <v>292</v>
      </c>
      <c r="E237" s="15" t="s">
        <v>152</v>
      </c>
      <c r="F237" s="27"/>
      <c r="G237" s="7">
        <v>1924500</v>
      </c>
      <c r="H237" s="7"/>
    </row>
    <row r="238" spans="2:8" ht="21" customHeight="1">
      <c r="B238" s="4" t="s">
        <v>27</v>
      </c>
      <c r="C238" s="1" t="s">
        <v>153</v>
      </c>
      <c r="D238" s="14" t="s">
        <v>292</v>
      </c>
      <c r="E238" s="15" t="s">
        <v>154</v>
      </c>
      <c r="F238" s="27">
        <v>1108800</v>
      </c>
      <c r="G238" s="7"/>
      <c r="H238" s="7"/>
    </row>
    <row r="239" spans="2:8" ht="21" customHeight="1">
      <c r="B239" s="4" t="s">
        <v>27</v>
      </c>
      <c r="C239" s="1" t="s">
        <v>155</v>
      </c>
      <c r="D239" s="14" t="s">
        <v>292</v>
      </c>
      <c r="E239" s="15" t="s">
        <v>156</v>
      </c>
      <c r="F239" s="27"/>
      <c r="G239" s="7">
        <v>82000</v>
      </c>
      <c r="H239" s="7"/>
    </row>
    <row r="240" spans="2:8" ht="21" customHeight="1">
      <c r="B240" s="4" t="s">
        <v>159</v>
      </c>
      <c r="C240" s="1" t="s">
        <v>160</v>
      </c>
      <c r="D240" s="14" t="s">
        <v>292</v>
      </c>
      <c r="E240" s="15" t="s">
        <v>161</v>
      </c>
      <c r="F240" s="27">
        <v>3755040</v>
      </c>
      <c r="G240" s="7"/>
      <c r="H240" s="7"/>
    </row>
    <row r="241" spans="2:8" ht="21" customHeight="1">
      <c r="B241" s="4" t="s">
        <v>35</v>
      </c>
      <c r="C241" s="1" t="s">
        <v>31</v>
      </c>
      <c r="D241" s="14" t="s">
        <v>292</v>
      </c>
      <c r="E241" s="15" t="s">
        <v>167</v>
      </c>
      <c r="F241" s="27"/>
      <c r="G241" s="7">
        <v>3390690</v>
      </c>
      <c r="H241" s="7"/>
    </row>
    <row r="242" spans="2:8" ht="21" customHeight="1">
      <c r="B242" s="4" t="s">
        <v>176</v>
      </c>
      <c r="C242" s="1" t="s">
        <v>169</v>
      </c>
      <c r="D242" s="14" t="s">
        <v>292</v>
      </c>
      <c r="E242" s="15" t="s">
        <v>177</v>
      </c>
      <c r="F242" s="27">
        <v>109890</v>
      </c>
      <c r="G242" s="7"/>
      <c r="H242" s="7"/>
    </row>
    <row r="243" spans="2:8" ht="21" customHeight="1">
      <c r="B243" s="4" t="s">
        <v>38</v>
      </c>
      <c r="C243" s="1" t="s">
        <v>164</v>
      </c>
      <c r="D243" s="34" t="s">
        <v>292</v>
      </c>
      <c r="E243" s="15" t="s">
        <v>178</v>
      </c>
      <c r="F243" s="27"/>
      <c r="G243" s="8">
        <v>1433340</v>
      </c>
      <c r="H243" s="8"/>
    </row>
    <row r="244" spans="2:8" ht="21" customHeight="1">
      <c r="B244" s="4" t="s">
        <v>41</v>
      </c>
      <c r="C244" s="5" t="s">
        <v>43</v>
      </c>
      <c r="D244" s="14" t="s">
        <v>292</v>
      </c>
      <c r="E244" s="15" t="s">
        <v>44</v>
      </c>
      <c r="F244" s="27">
        <v>102274</v>
      </c>
      <c r="G244" s="7"/>
      <c r="H244" s="7"/>
    </row>
    <row r="245" spans="2:8" ht="21" customHeight="1">
      <c r="B245" s="4" t="s">
        <v>41</v>
      </c>
      <c r="C245" s="1" t="s">
        <v>183</v>
      </c>
      <c r="D245" s="14" t="s">
        <v>292</v>
      </c>
      <c r="E245" s="15" t="s">
        <v>184</v>
      </c>
      <c r="F245" s="27"/>
      <c r="G245" s="7">
        <v>322800</v>
      </c>
      <c r="H245" s="7"/>
    </row>
    <row r="246" spans="2:8" ht="21" customHeight="1">
      <c r="B246" s="4" t="s">
        <v>41</v>
      </c>
      <c r="C246" s="1" t="s">
        <v>183</v>
      </c>
      <c r="D246" s="14" t="s">
        <v>292</v>
      </c>
      <c r="E246" s="15" t="s">
        <v>184</v>
      </c>
      <c r="F246" s="27"/>
      <c r="G246" s="7">
        <v>102274</v>
      </c>
      <c r="H246" s="7"/>
    </row>
    <row r="247" spans="2:8" ht="21" customHeight="1">
      <c r="B247" s="4" t="s">
        <v>186</v>
      </c>
      <c r="C247" s="1" t="s">
        <v>169</v>
      </c>
      <c r="D247" s="3" t="s">
        <v>292</v>
      </c>
      <c r="E247" s="15" t="s">
        <v>187</v>
      </c>
      <c r="F247" s="27">
        <v>759100</v>
      </c>
      <c r="G247" s="7"/>
      <c r="H247" s="7"/>
    </row>
    <row r="248" spans="2:8" ht="21" customHeight="1">
      <c r="B248" s="4" t="s">
        <v>45</v>
      </c>
      <c r="C248" s="1" t="s">
        <v>82</v>
      </c>
      <c r="D248" s="3" t="s">
        <v>292</v>
      </c>
      <c r="E248" s="15" t="s">
        <v>188</v>
      </c>
      <c r="F248" s="27"/>
      <c r="G248" s="7">
        <v>439130</v>
      </c>
      <c r="H248" s="7"/>
    </row>
    <row r="249" spans="2:8" ht="21" customHeight="1">
      <c r="B249" s="4" t="s">
        <v>45</v>
      </c>
      <c r="C249" s="1" t="s">
        <v>191</v>
      </c>
      <c r="D249" s="3" t="s">
        <v>292</v>
      </c>
      <c r="E249" s="15" t="s">
        <v>192</v>
      </c>
      <c r="F249" s="27">
        <v>162800</v>
      </c>
      <c r="G249" s="8"/>
      <c r="H249" s="8"/>
    </row>
    <row r="250" spans="2:8" ht="21" customHeight="1">
      <c r="B250" s="4" t="s">
        <v>45</v>
      </c>
      <c r="C250" s="1" t="s">
        <v>193</v>
      </c>
      <c r="D250" s="3" t="s">
        <v>292</v>
      </c>
      <c r="E250" s="15" t="s">
        <v>194</v>
      </c>
      <c r="F250" s="27"/>
      <c r="G250" s="8">
        <v>944450</v>
      </c>
      <c r="H250" s="8"/>
    </row>
    <row r="251" spans="2:8" ht="21" customHeight="1">
      <c r="B251" s="4" t="s">
        <v>50</v>
      </c>
      <c r="C251" s="1" t="s">
        <v>198</v>
      </c>
      <c r="D251" s="3" t="s">
        <v>292</v>
      </c>
      <c r="E251" s="15" t="s">
        <v>199</v>
      </c>
      <c r="F251" s="27"/>
      <c r="G251" s="7">
        <v>329400</v>
      </c>
      <c r="H251" s="7"/>
    </row>
    <row r="252" spans="2:8" ht="21" customHeight="1">
      <c r="B252" s="4" t="s">
        <v>205</v>
      </c>
      <c r="C252" s="1" t="s">
        <v>206</v>
      </c>
      <c r="D252" s="3" t="s">
        <v>292</v>
      </c>
      <c r="E252" s="15" t="s">
        <v>207</v>
      </c>
      <c r="F252" s="27">
        <v>768530</v>
      </c>
      <c r="G252" s="7"/>
      <c r="H252" s="7"/>
    </row>
    <row r="253" spans="2:8" ht="21" customHeight="1">
      <c r="B253" s="4" t="s">
        <v>216</v>
      </c>
      <c r="C253" s="1" t="s">
        <v>217</v>
      </c>
      <c r="D253" s="3" t="s">
        <v>292</v>
      </c>
      <c r="E253" s="15" t="s">
        <v>218</v>
      </c>
      <c r="F253" s="27">
        <v>944450</v>
      </c>
      <c r="G253" s="7"/>
      <c r="H253" s="7"/>
    </row>
    <row r="254" spans="2:8" ht="21" customHeight="1">
      <c r="B254" s="4" t="s">
        <v>225</v>
      </c>
      <c r="C254" s="1" t="s">
        <v>226</v>
      </c>
      <c r="D254" s="3" t="s">
        <v>292</v>
      </c>
      <c r="E254" s="15" t="s">
        <v>227</v>
      </c>
      <c r="F254" s="27">
        <v>145800</v>
      </c>
      <c r="G254" s="7"/>
      <c r="H254" s="7"/>
    </row>
    <row r="255" spans="2:8" ht="21" customHeight="1">
      <c r="B255" s="4" t="s">
        <v>228</v>
      </c>
      <c r="C255" s="1" t="s">
        <v>191</v>
      </c>
      <c r="D255" s="3" t="s">
        <v>292</v>
      </c>
      <c r="E255" s="15" t="s">
        <v>229</v>
      </c>
      <c r="F255" s="27">
        <v>8800</v>
      </c>
      <c r="G255" s="7"/>
      <c r="H255" s="7"/>
    </row>
    <row r="256" spans="2:8" ht="21" customHeight="1">
      <c r="B256" s="4" t="s">
        <v>56</v>
      </c>
      <c r="C256" s="1" t="s">
        <v>231</v>
      </c>
      <c r="D256" s="3" t="s">
        <v>292</v>
      </c>
      <c r="E256" s="15" t="s">
        <v>232</v>
      </c>
      <c r="F256" s="27"/>
      <c r="G256" s="7">
        <v>912800</v>
      </c>
      <c r="H256" s="7"/>
    </row>
    <row r="257" spans="2:8" ht="21" customHeight="1">
      <c r="B257" s="4" t="s">
        <v>74</v>
      </c>
      <c r="C257" s="1" t="s">
        <v>241</v>
      </c>
      <c r="D257" s="3" t="s">
        <v>292</v>
      </c>
      <c r="E257" s="15" t="s">
        <v>242</v>
      </c>
      <c r="F257" s="27">
        <v>593200</v>
      </c>
      <c r="G257" s="7"/>
      <c r="H257" s="7"/>
    </row>
    <row r="258" spans="2:8" ht="21" customHeight="1">
      <c r="B258" s="4" t="s">
        <v>59</v>
      </c>
      <c r="C258" s="1" t="s">
        <v>243</v>
      </c>
      <c r="D258" s="3" t="s">
        <v>292</v>
      </c>
      <c r="E258" s="15" t="s">
        <v>244</v>
      </c>
      <c r="F258" s="27">
        <v>165000</v>
      </c>
      <c r="G258" s="7"/>
      <c r="H258" s="7"/>
    </row>
    <row r="259" spans="2:8" ht="21" customHeight="1">
      <c r="B259" s="4" t="s">
        <v>261</v>
      </c>
      <c r="C259" s="1" t="s">
        <v>262</v>
      </c>
      <c r="D259" s="3" t="s">
        <v>292</v>
      </c>
      <c r="E259" s="15" t="s">
        <v>263</v>
      </c>
      <c r="F259" s="27">
        <v>261600</v>
      </c>
      <c r="G259" s="7"/>
      <c r="H259" s="7"/>
    </row>
    <row r="260" spans="2:8" ht="21" customHeight="1">
      <c r="B260" s="4" t="s">
        <v>274</v>
      </c>
      <c r="C260" s="1" t="s">
        <v>277</v>
      </c>
      <c r="D260" s="3" t="s">
        <v>292</v>
      </c>
      <c r="E260" s="15" t="s">
        <v>278</v>
      </c>
      <c r="F260" s="27"/>
      <c r="G260" s="7">
        <v>749720</v>
      </c>
      <c r="H260" s="7"/>
    </row>
    <row r="261" spans="2:8" ht="21" customHeight="1">
      <c r="B261" s="4" t="s">
        <v>281</v>
      </c>
      <c r="C261" s="1" t="s">
        <v>284</v>
      </c>
      <c r="D261" s="3" t="s">
        <v>292</v>
      </c>
      <c r="E261" s="15" t="s">
        <v>365</v>
      </c>
      <c r="F261" s="27"/>
      <c r="G261" s="7">
        <v>168600</v>
      </c>
      <c r="H261" s="7"/>
    </row>
    <row r="262" spans="2:8" s="43" customFormat="1" ht="21" customHeight="1">
      <c r="B262" s="44"/>
      <c r="C262" s="45"/>
      <c r="D262" s="46"/>
      <c r="E262" s="47"/>
      <c r="F262" s="48">
        <f>SUM(F216:F261)</f>
        <v>14082794</v>
      </c>
      <c r="G262" s="48">
        <f>SUM(G216:G261)</f>
        <v>13951794</v>
      </c>
      <c r="H262" s="49">
        <f>F262-G262</f>
        <v>131000</v>
      </c>
    </row>
    <row r="263" spans="2:8" ht="21" customHeight="1">
      <c r="B263" s="4" t="s">
        <v>4</v>
      </c>
      <c r="C263" s="1" t="s">
        <v>69</v>
      </c>
      <c r="D263" s="14" t="s">
        <v>287</v>
      </c>
      <c r="E263" s="15" t="s">
        <v>70</v>
      </c>
      <c r="F263" s="27"/>
      <c r="G263" s="7">
        <v>1234</v>
      </c>
      <c r="H263" s="7"/>
    </row>
    <row r="264" spans="2:8" ht="21" customHeight="1">
      <c r="B264" s="4" t="s">
        <v>4</v>
      </c>
      <c r="C264" s="1" t="s">
        <v>5</v>
      </c>
      <c r="D264" s="14" t="s">
        <v>287</v>
      </c>
      <c r="E264" s="15" t="s">
        <v>6</v>
      </c>
      <c r="F264" s="27"/>
      <c r="G264" s="7">
        <v>1843</v>
      </c>
      <c r="H264" s="7"/>
    </row>
    <row r="265" spans="2:8" ht="21" customHeight="1">
      <c r="B265" s="4" t="s">
        <v>4</v>
      </c>
      <c r="C265" s="1" t="s">
        <v>98</v>
      </c>
      <c r="D265" s="14" t="s">
        <v>287</v>
      </c>
      <c r="E265" s="15" t="s">
        <v>99</v>
      </c>
      <c r="F265" s="27"/>
      <c r="G265" s="7">
        <v>4319</v>
      </c>
      <c r="H265" s="7"/>
    </row>
    <row r="266" spans="2:8" ht="21" customHeight="1">
      <c r="B266" s="4" t="s">
        <v>20</v>
      </c>
      <c r="C266" s="1" t="s">
        <v>77</v>
      </c>
      <c r="D266" s="14" t="s">
        <v>287</v>
      </c>
      <c r="E266" s="15" t="s">
        <v>99</v>
      </c>
      <c r="F266" s="27"/>
      <c r="G266" s="7">
        <v>1979</v>
      </c>
      <c r="H266" s="7"/>
    </row>
    <row r="267" spans="2:8" ht="21" customHeight="1">
      <c r="B267" s="4" t="s">
        <v>20</v>
      </c>
      <c r="C267" s="1" t="s">
        <v>21</v>
      </c>
      <c r="D267" s="14" t="s">
        <v>287</v>
      </c>
      <c r="E267" s="15" t="s">
        <v>6</v>
      </c>
      <c r="F267" s="27"/>
      <c r="G267" s="7">
        <v>18707</v>
      </c>
      <c r="H267" s="7"/>
    </row>
    <row r="268" spans="2:8" ht="21" customHeight="1">
      <c r="B268" s="4" t="s">
        <v>48</v>
      </c>
      <c r="C268" s="1" t="s">
        <v>49</v>
      </c>
      <c r="D268" s="3" t="s">
        <v>287</v>
      </c>
      <c r="E268" s="15" t="s">
        <v>6</v>
      </c>
      <c r="F268" s="27"/>
      <c r="G268" s="7">
        <v>18872</v>
      </c>
      <c r="H268" s="7"/>
    </row>
    <row r="269" spans="2:8" ht="21" customHeight="1">
      <c r="B269" s="4" t="s">
        <v>48</v>
      </c>
      <c r="C269" s="1" t="s">
        <v>77</v>
      </c>
      <c r="D269" s="3" t="s">
        <v>287</v>
      </c>
      <c r="E269" s="15" t="s">
        <v>99</v>
      </c>
      <c r="F269" s="27"/>
      <c r="G269" s="8">
        <v>1206</v>
      </c>
      <c r="H269" s="8"/>
    </row>
    <row r="270" spans="2:8" ht="21" customHeight="1">
      <c r="B270" s="4" t="s">
        <v>59</v>
      </c>
      <c r="C270" s="5" t="s">
        <v>49</v>
      </c>
      <c r="D270" s="3" t="s">
        <v>287</v>
      </c>
      <c r="E270" s="15" t="s">
        <v>6</v>
      </c>
      <c r="F270" s="27"/>
      <c r="G270" s="7">
        <v>3631</v>
      </c>
      <c r="H270" s="7"/>
    </row>
    <row r="271" spans="2:8" ht="21" customHeight="1">
      <c r="B271" s="4" t="s">
        <v>59</v>
      </c>
      <c r="C271" s="1" t="s">
        <v>77</v>
      </c>
      <c r="D271" s="3" t="s">
        <v>287</v>
      </c>
      <c r="E271" s="15" t="s">
        <v>78</v>
      </c>
      <c r="F271" s="27"/>
      <c r="G271" s="7">
        <v>398</v>
      </c>
      <c r="H271" s="7"/>
    </row>
    <row r="272" spans="2:8" ht="21" customHeight="1">
      <c r="B272" s="4" t="s">
        <v>59</v>
      </c>
      <c r="C272" s="1" t="s">
        <v>245</v>
      </c>
      <c r="D272" s="3" t="s">
        <v>287</v>
      </c>
      <c r="E272" s="15" t="s">
        <v>99</v>
      </c>
      <c r="F272" s="27"/>
      <c r="G272" s="7">
        <v>1091</v>
      </c>
      <c r="H272" s="7"/>
    </row>
    <row r="273" spans="2:8" s="43" customFormat="1" ht="21" customHeight="1">
      <c r="B273" s="44"/>
      <c r="C273" s="45"/>
      <c r="D273" s="46"/>
      <c r="E273" s="47"/>
      <c r="F273" s="48"/>
      <c r="G273" s="49">
        <f>SUM(G263:G272)</f>
        <v>53280</v>
      </c>
      <c r="H273" s="49"/>
    </row>
    <row r="274" spans="2:8" ht="21" customHeight="1">
      <c r="B274" s="4" t="s">
        <v>108</v>
      </c>
      <c r="C274" s="1" t="s">
        <v>109</v>
      </c>
      <c r="D274" s="14" t="s">
        <v>304</v>
      </c>
      <c r="E274" s="15" t="s">
        <v>110</v>
      </c>
      <c r="F274" s="27">
        <v>1986</v>
      </c>
      <c r="G274" s="7"/>
      <c r="H274" s="7"/>
    </row>
    <row r="275" spans="2:9" ht="21" customHeight="1">
      <c r="B275" s="4" t="s">
        <v>119</v>
      </c>
      <c r="C275" s="1" t="s">
        <v>123</v>
      </c>
      <c r="D275" s="14" t="s">
        <v>304</v>
      </c>
      <c r="E275" s="15" t="s">
        <v>124</v>
      </c>
      <c r="F275" s="27">
        <v>1837</v>
      </c>
      <c r="G275" s="7"/>
      <c r="H275" s="7"/>
      <c r="I275" s="7"/>
    </row>
    <row r="276" spans="2:8" ht="21" customHeight="1">
      <c r="B276" s="4" t="s">
        <v>7</v>
      </c>
      <c r="C276" s="1" t="s">
        <v>125</v>
      </c>
      <c r="D276" s="14" t="s">
        <v>304</v>
      </c>
      <c r="E276" s="15" t="s">
        <v>126</v>
      </c>
      <c r="F276" s="27">
        <v>217</v>
      </c>
      <c r="G276" s="7"/>
      <c r="H276" s="7"/>
    </row>
    <row r="277" spans="2:8" ht="21" customHeight="1">
      <c r="B277" s="4" t="s">
        <v>145</v>
      </c>
      <c r="C277" s="1" t="s">
        <v>146</v>
      </c>
      <c r="D277" s="14" t="s">
        <v>304</v>
      </c>
      <c r="E277" s="15" t="s">
        <v>147</v>
      </c>
      <c r="F277" s="27">
        <v>1667</v>
      </c>
      <c r="G277" s="7"/>
      <c r="H277" s="7"/>
    </row>
    <row r="278" spans="2:8" ht="21" customHeight="1">
      <c r="B278" s="4" t="s">
        <v>162</v>
      </c>
      <c r="C278" s="1" t="s">
        <v>28</v>
      </c>
      <c r="D278" s="14" t="s">
        <v>304</v>
      </c>
      <c r="E278" s="15" t="s">
        <v>163</v>
      </c>
      <c r="F278" s="27">
        <v>6123</v>
      </c>
      <c r="G278" s="7"/>
      <c r="H278" s="7"/>
    </row>
    <row r="279" spans="2:8" ht="21" customHeight="1">
      <c r="B279" s="4" t="s">
        <v>179</v>
      </c>
      <c r="C279" s="1" t="s">
        <v>39</v>
      </c>
      <c r="D279" s="34" t="s">
        <v>304</v>
      </c>
      <c r="E279" s="15" t="s">
        <v>180</v>
      </c>
      <c r="F279" s="27">
        <v>6758</v>
      </c>
      <c r="G279" s="7"/>
      <c r="H279" s="7"/>
    </row>
    <row r="280" spans="2:8" ht="21" customHeight="1">
      <c r="B280" s="4" t="s">
        <v>195</v>
      </c>
      <c r="C280" s="1" t="s">
        <v>39</v>
      </c>
      <c r="D280" s="3" t="s">
        <v>304</v>
      </c>
      <c r="E280" s="15" t="s">
        <v>196</v>
      </c>
      <c r="F280" s="27">
        <v>22757</v>
      </c>
      <c r="G280" s="7"/>
      <c r="H280" s="7"/>
    </row>
    <row r="281" spans="2:8" ht="21" customHeight="1">
      <c r="B281" s="4" t="s">
        <v>213</v>
      </c>
      <c r="C281" s="1" t="s">
        <v>214</v>
      </c>
      <c r="D281" s="3" t="s">
        <v>304</v>
      </c>
      <c r="E281" s="15" t="s">
        <v>215</v>
      </c>
      <c r="F281" s="27">
        <v>3852</v>
      </c>
      <c r="G281" s="7"/>
      <c r="H281" s="7"/>
    </row>
    <row r="282" spans="2:8" ht="21" customHeight="1">
      <c r="B282" s="4" t="s">
        <v>219</v>
      </c>
      <c r="C282" s="1" t="s">
        <v>220</v>
      </c>
      <c r="D282" s="3" t="s">
        <v>304</v>
      </c>
      <c r="E282" s="15" t="s">
        <v>221</v>
      </c>
      <c r="F282" s="27">
        <v>2912</v>
      </c>
      <c r="G282" s="7"/>
      <c r="H282" s="7"/>
    </row>
    <row r="283" spans="2:8" ht="21" customHeight="1">
      <c r="B283" s="4" t="s">
        <v>255</v>
      </c>
      <c r="C283" s="1" t="s">
        <v>46</v>
      </c>
      <c r="D283" s="3" t="s">
        <v>304</v>
      </c>
      <c r="E283" s="15" t="s">
        <v>256</v>
      </c>
      <c r="F283" s="27">
        <v>655</v>
      </c>
      <c r="G283" s="7"/>
      <c r="H283" s="7"/>
    </row>
    <row r="284" spans="2:8" s="43" customFormat="1" ht="21" customHeight="1">
      <c r="B284" s="44"/>
      <c r="C284" s="45"/>
      <c r="D284" s="46"/>
      <c r="E284" s="47"/>
      <c r="F284" s="48">
        <f>SUM(F274:F283)</f>
        <v>48764</v>
      </c>
      <c r="G284" s="49"/>
      <c r="H284" s="49"/>
    </row>
    <row r="285" spans="2:8" ht="21" customHeight="1">
      <c r="B285" s="4" t="s">
        <v>84</v>
      </c>
      <c r="C285" s="1" t="s">
        <v>85</v>
      </c>
      <c r="D285" s="14" t="s">
        <v>290</v>
      </c>
      <c r="E285" s="15" t="s">
        <v>291</v>
      </c>
      <c r="F285" s="27"/>
      <c r="G285" s="7">
        <v>17553737</v>
      </c>
      <c r="H285" s="7"/>
    </row>
    <row r="286" spans="2:8" s="43" customFormat="1" ht="21" customHeight="1">
      <c r="B286" s="44"/>
      <c r="C286" s="45"/>
      <c r="D286" s="53"/>
      <c r="E286" s="47"/>
      <c r="F286" s="48"/>
      <c r="G286" s="49">
        <f>SUM(G285)</f>
        <v>17553737</v>
      </c>
      <c r="H286" s="49"/>
    </row>
    <row r="287" spans="2:8" ht="21" customHeight="1">
      <c r="B287" s="4" t="s">
        <v>281</v>
      </c>
      <c r="C287" s="1" t="s">
        <v>285</v>
      </c>
      <c r="D287" s="3" t="s">
        <v>314</v>
      </c>
      <c r="E287" s="15" t="s">
        <v>286</v>
      </c>
      <c r="F287" s="27"/>
      <c r="G287" s="7">
        <v>3544647</v>
      </c>
      <c r="H287" s="7"/>
    </row>
    <row r="288" spans="2:8" s="43" customFormat="1" ht="21" customHeight="1">
      <c r="B288" s="44"/>
      <c r="C288" s="45"/>
      <c r="D288" s="46"/>
      <c r="E288" s="47"/>
      <c r="F288" s="48"/>
      <c r="G288" s="49">
        <f>SUM(G287)</f>
        <v>3544647</v>
      </c>
      <c r="H288" s="49"/>
    </row>
    <row r="289" spans="2:8" s="36" customFormat="1" ht="21" customHeight="1">
      <c r="B289" s="37"/>
      <c r="C289" s="38"/>
      <c r="D289" s="39"/>
      <c r="E289" s="40"/>
      <c r="F289" s="41">
        <f>SUM(F2:F288)/2</f>
        <v>464947116</v>
      </c>
      <c r="G289" s="41">
        <f>SUM(G2:G288)/2</f>
        <v>498160214</v>
      </c>
      <c r="H289" s="42">
        <f>F289-G289</f>
        <v>-33213098</v>
      </c>
    </row>
    <row r="290" spans="2:8" ht="21" customHeight="1">
      <c r="B290" s="4" t="s">
        <v>84</v>
      </c>
      <c r="C290" s="1" t="s">
        <v>85</v>
      </c>
      <c r="D290" s="3"/>
      <c r="E290" s="15" t="s">
        <v>86</v>
      </c>
      <c r="F290" s="27">
        <v>17553737</v>
      </c>
      <c r="G290" s="7">
        <v>0</v>
      </c>
      <c r="H290" s="7">
        <f>H289-'[2]noname'!$H$274</f>
        <v>-24200000</v>
      </c>
    </row>
    <row r="291" spans="2:8" ht="21" customHeight="1">
      <c r="B291" s="4" t="s">
        <v>87</v>
      </c>
      <c r="C291" s="1" t="s">
        <v>88</v>
      </c>
      <c r="D291" s="3"/>
      <c r="E291" s="15" t="s">
        <v>89</v>
      </c>
      <c r="F291" s="27">
        <v>0</v>
      </c>
      <c r="G291" s="7">
        <v>1131830</v>
      </c>
      <c r="H291" s="7"/>
    </row>
    <row r="292" spans="2:8" ht="21" customHeight="1">
      <c r="B292" s="4" t="s">
        <v>90</v>
      </c>
      <c r="C292" s="1" t="s">
        <v>91</v>
      </c>
      <c r="D292" s="3"/>
      <c r="E292" s="15" t="s">
        <v>92</v>
      </c>
      <c r="F292" s="27">
        <v>4862000</v>
      </c>
      <c r="G292" s="8">
        <v>0</v>
      </c>
      <c r="H292" s="8"/>
    </row>
    <row r="293" spans="2:8" ht="21" customHeight="1">
      <c r="B293" s="4" t="s">
        <v>93</v>
      </c>
      <c r="C293" s="1" t="s">
        <v>94</v>
      </c>
      <c r="D293" s="3"/>
      <c r="E293" s="15" t="s">
        <v>95</v>
      </c>
      <c r="F293" s="27">
        <v>0</v>
      </c>
      <c r="G293" s="7">
        <v>7234720</v>
      </c>
      <c r="H293" s="7"/>
    </row>
    <row r="294" spans="2:8" ht="21" customHeight="1">
      <c r="B294" s="4" t="s">
        <v>93</v>
      </c>
      <c r="C294" s="1" t="s">
        <v>96</v>
      </c>
      <c r="D294" s="3"/>
      <c r="E294" s="15" t="s">
        <v>97</v>
      </c>
      <c r="F294" s="27">
        <v>600000</v>
      </c>
      <c r="G294" s="7">
        <v>0</v>
      </c>
      <c r="H294" s="7"/>
    </row>
    <row r="295" spans="2:8" ht="21" customHeight="1">
      <c r="B295" s="4" t="s">
        <v>4</v>
      </c>
      <c r="C295" s="1" t="s">
        <v>69</v>
      </c>
      <c r="D295" s="3"/>
      <c r="E295" s="15" t="s">
        <v>70</v>
      </c>
      <c r="F295" s="27">
        <v>1234</v>
      </c>
      <c r="G295" s="7">
        <v>0</v>
      </c>
      <c r="H295" s="7"/>
    </row>
    <row r="296" spans="2:8" ht="21" customHeight="1">
      <c r="B296" s="4" t="s">
        <v>4</v>
      </c>
      <c r="C296" s="1" t="s">
        <v>5</v>
      </c>
      <c r="D296" s="3"/>
      <c r="E296" s="15" t="s">
        <v>6</v>
      </c>
      <c r="F296" s="27">
        <v>1843</v>
      </c>
      <c r="G296" s="7">
        <v>0</v>
      </c>
      <c r="H296" s="7"/>
    </row>
    <row r="297" spans="2:8" ht="21" customHeight="1">
      <c r="B297" s="4" t="s">
        <v>4</v>
      </c>
      <c r="C297" s="1" t="s">
        <v>98</v>
      </c>
      <c r="D297" s="3"/>
      <c r="E297" s="15" t="s">
        <v>99</v>
      </c>
      <c r="F297" s="27">
        <v>4319</v>
      </c>
      <c r="G297" s="7">
        <v>0</v>
      </c>
      <c r="H297" s="7"/>
    </row>
    <row r="298" spans="2:8" ht="21" customHeight="1">
      <c r="B298" s="4" t="s">
        <v>100</v>
      </c>
      <c r="C298" s="1" t="s">
        <v>101</v>
      </c>
      <c r="D298" s="3"/>
      <c r="E298" s="15" t="s">
        <v>102</v>
      </c>
      <c r="F298" s="27">
        <v>0</v>
      </c>
      <c r="G298" s="7">
        <v>787720</v>
      </c>
      <c r="H298" s="7"/>
    </row>
    <row r="299" spans="2:8" ht="21" customHeight="1">
      <c r="B299" s="4" t="s">
        <v>103</v>
      </c>
      <c r="C299" s="1" t="s">
        <v>46</v>
      </c>
      <c r="D299" s="3"/>
      <c r="E299" s="15" t="s">
        <v>104</v>
      </c>
      <c r="F299" s="27">
        <v>0</v>
      </c>
      <c r="G299" s="7">
        <v>8914032</v>
      </c>
      <c r="H299" s="7"/>
    </row>
    <row r="300" spans="2:8" ht="21" customHeight="1">
      <c r="B300" s="4" t="s">
        <v>103</v>
      </c>
      <c r="C300" s="1" t="s">
        <v>105</v>
      </c>
      <c r="D300" s="3"/>
      <c r="E300" s="15" t="s">
        <v>301</v>
      </c>
      <c r="F300" s="27">
        <v>1147330</v>
      </c>
      <c r="G300" s="7">
        <v>0</v>
      </c>
      <c r="H300" s="7"/>
    </row>
    <row r="301" spans="2:8" ht="21" customHeight="1">
      <c r="B301" s="4" t="s">
        <v>106</v>
      </c>
      <c r="C301" s="1" t="s">
        <v>96</v>
      </c>
      <c r="D301" s="3"/>
      <c r="E301" s="15" t="s">
        <v>107</v>
      </c>
      <c r="F301" s="27">
        <v>3000000</v>
      </c>
      <c r="G301" s="7">
        <v>0</v>
      </c>
      <c r="H301" s="7"/>
    </row>
    <row r="302" spans="2:8" ht="21" customHeight="1">
      <c r="B302" s="4" t="s">
        <v>108</v>
      </c>
      <c r="C302" s="1" t="s">
        <v>109</v>
      </c>
      <c r="D302" s="3"/>
      <c r="E302" s="15" t="s">
        <v>110</v>
      </c>
      <c r="F302" s="27">
        <v>326014</v>
      </c>
      <c r="G302" s="7">
        <v>0</v>
      </c>
      <c r="H302" s="7"/>
    </row>
    <row r="303" spans="2:8" ht="21" customHeight="1">
      <c r="B303" s="4" t="s">
        <v>111</v>
      </c>
      <c r="C303" s="1" t="s">
        <v>94</v>
      </c>
      <c r="D303" s="3"/>
      <c r="E303" s="15" t="s">
        <v>112</v>
      </c>
      <c r="F303" s="27">
        <v>32110</v>
      </c>
      <c r="G303" s="7">
        <v>0</v>
      </c>
      <c r="H303" s="7"/>
    </row>
    <row r="304" spans="2:8" ht="21" customHeight="1">
      <c r="B304" s="4" t="s">
        <v>113</v>
      </c>
      <c r="C304" s="1" t="s">
        <v>114</v>
      </c>
      <c r="D304" s="3"/>
      <c r="E304" s="15" t="s">
        <v>115</v>
      </c>
      <c r="F304" s="27">
        <v>0</v>
      </c>
      <c r="G304" s="7">
        <v>1131830</v>
      </c>
      <c r="H304" s="7"/>
    </row>
    <row r="305" spans="2:8" ht="21" customHeight="1">
      <c r="B305" s="4" t="s">
        <v>116</v>
      </c>
      <c r="C305" s="1" t="s">
        <v>117</v>
      </c>
      <c r="D305" s="3"/>
      <c r="E305" s="15" t="s">
        <v>118</v>
      </c>
      <c r="F305" s="27">
        <v>0</v>
      </c>
      <c r="G305" s="7">
        <v>662850</v>
      </c>
      <c r="H305" s="7"/>
    </row>
    <row r="306" spans="2:8" ht="21" customHeight="1">
      <c r="B306" s="4" t="s">
        <v>119</v>
      </c>
      <c r="C306" s="1" t="s">
        <v>109</v>
      </c>
      <c r="D306" s="3"/>
      <c r="E306" s="15" t="s">
        <v>120</v>
      </c>
      <c r="F306" s="27">
        <v>0</v>
      </c>
      <c r="G306" s="7">
        <v>7486788</v>
      </c>
      <c r="H306" s="7"/>
    </row>
    <row r="307" spans="2:8" ht="21" customHeight="1">
      <c r="B307" s="4" t="s">
        <v>119</v>
      </c>
      <c r="C307" s="1" t="s">
        <v>121</v>
      </c>
      <c r="D307" s="3"/>
      <c r="E307" s="15" t="s">
        <v>122</v>
      </c>
      <c r="F307" s="27">
        <v>1523480</v>
      </c>
      <c r="G307" s="8">
        <v>0</v>
      </c>
      <c r="H307" s="8"/>
    </row>
    <row r="308" spans="2:9" ht="21" customHeight="1">
      <c r="B308" s="4" t="s">
        <v>119</v>
      </c>
      <c r="C308" s="1" t="s">
        <v>123</v>
      </c>
      <c r="D308" s="3"/>
      <c r="E308" s="15" t="s">
        <v>124</v>
      </c>
      <c r="F308" s="27">
        <v>208663</v>
      </c>
      <c r="G308" s="7">
        <v>0</v>
      </c>
      <c r="H308" s="7"/>
      <c r="I308" s="7"/>
    </row>
    <row r="309" spans="2:8" ht="21" customHeight="1">
      <c r="B309" s="4" t="s">
        <v>7</v>
      </c>
      <c r="C309" s="5" t="s">
        <v>8</v>
      </c>
      <c r="D309" s="14"/>
      <c r="E309" s="15" t="s">
        <v>9</v>
      </c>
      <c r="F309" s="27">
        <v>186000000</v>
      </c>
      <c r="G309" s="7">
        <v>0</v>
      </c>
      <c r="H309" s="7"/>
    </row>
    <row r="310" spans="2:8" ht="21" customHeight="1">
      <c r="B310" s="4" t="s">
        <v>7</v>
      </c>
      <c r="C310" s="1" t="s">
        <v>125</v>
      </c>
      <c r="D310" s="3"/>
      <c r="E310" s="15" t="s">
        <v>126</v>
      </c>
      <c r="F310" s="27">
        <v>12783</v>
      </c>
      <c r="G310" s="7">
        <v>0</v>
      </c>
      <c r="H310" s="7"/>
    </row>
    <row r="311" spans="2:8" ht="21" customHeight="1">
      <c r="B311" s="4" t="s">
        <v>127</v>
      </c>
      <c r="C311" s="1" t="s">
        <v>128</v>
      </c>
      <c r="D311" s="3"/>
      <c r="E311" s="15" t="s">
        <v>129</v>
      </c>
      <c r="F311" s="27">
        <v>0</v>
      </c>
      <c r="G311" s="7">
        <v>1131830</v>
      </c>
      <c r="H311" s="7"/>
    </row>
    <row r="312" spans="2:8" ht="21" customHeight="1">
      <c r="B312" s="4" t="s">
        <v>130</v>
      </c>
      <c r="C312" s="1" t="s">
        <v>131</v>
      </c>
      <c r="D312" s="3"/>
      <c r="E312" s="15" t="s">
        <v>132</v>
      </c>
      <c r="F312" s="27">
        <v>0</v>
      </c>
      <c r="G312" s="7">
        <v>689110</v>
      </c>
      <c r="H312" s="7"/>
    </row>
    <row r="313" spans="2:8" ht="21" customHeight="1">
      <c r="B313" s="4" t="s">
        <v>10</v>
      </c>
      <c r="C313" s="5" t="s">
        <v>11</v>
      </c>
      <c r="D313" s="3"/>
      <c r="E313" s="15" t="s">
        <v>12</v>
      </c>
      <c r="F313" s="28">
        <v>0</v>
      </c>
      <c r="G313" s="24">
        <v>31943504</v>
      </c>
      <c r="H313" s="7"/>
    </row>
    <row r="314" spans="2:8" ht="21" customHeight="1">
      <c r="B314" s="4" t="s">
        <v>10</v>
      </c>
      <c r="C314" s="1" t="s">
        <v>88</v>
      </c>
      <c r="D314" s="3"/>
      <c r="E314" s="15" t="s">
        <v>12</v>
      </c>
      <c r="F314" s="28">
        <v>0</v>
      </c>
      <c r="G314" s="24">
        <v>1470506</v>
      </c>
      <c r="H314" s="7"/>
    </row>
    <row r="315" spans="2:8" ht="21" customHeight="1">
      <c r="B315" s="4" t="s">
        <v>10</v>
      </c>
      <c r="C315" s="1" t="s">
        <v>13</v>
      </c>
      <c r="D315" s="3"/>
      <c r="E315" s="15" t="s">
        <v>14</v>
      </c>
      <c r="F315" s="28">
        <v>0</v>
      </c>
      <c r="G315" s="24">
        <v>14186610</v>
      </c>
      <c r="H315" s="7"/>
    </row>
    <row r="316" spans="2:8" ht="21" customHeight="1">
      <c r="B316" s="4" t="s">
        <v>10</v>
      </c>
      <c r="C316" s="1" t="s">
        <v>133</v>
      </c>
      <c r="D316" s="3"/>
      <c r="E316" s="15" t="s">
        <v>14</v>
      </c>
      <c r="F316" s="28">
        <v>14307720</v>
      </c>
      <c r="G316" s="24">
        <v>0</v>
      </c>
      <c r="H316" s="7"/>
    </row>
    <row r="317" spans="2:8" ht="21" customHeight="1">
      <c r="B317" s="4" t="s">
        <v>15</v>
      </c>
      <c r="C317" s="1" t="s">
        <v>16</v>
      </c>
      <c r="D317" s="3"/>
      <c r="E317" s="15" t="s">
        <v>17</v>
      </c>
      <c r="F317" s="28">
        <v>0</v>
      </c>
      <c r="G317" s="24">
        <v>7221390</v>
      </c>
      <c r="H317" s="7"/>
    </row>
    <row r="318" spans="2:8" ht="21" customHeight="1">
      <c r="B318" s="4" t="s">
        <v>15</v>
      </c>
      <c r="C318" s="1" t="s">
        <v>134</v>
      </c>
      <c r="D318" s="3"/>
      <c r="E318" s="15" t="s">
        <v>17</v>
      </c>
      <c r="F318" s="27">
        <v>0</v>
      </c>
      <c r="G318" s="7">
        <v>69500</v>
      </c>
      <c r="H318" s="7"/>
    </row>
    <row r="319" spans="2:8" ht="21" customHeight="1">
      <c r="B319" s="4" t="s">
        <v>15</v>
      </c>
      <c r="C319" s="1" t="s">
        <v>135</v>
      </c>
      <c r="D319" s="3"/>
      <c r="E319" s="15" t="s">
        <v>136</v>
      </c>
      <c r="F319" s="27">
        <v>0</v>
      </c>
      <c r="G319" s="7">
        <v>2051310</v>
      </c>
      <c r="H319" s="7"/>
    </row>
    <row r="320" spans="2:8" ht="21" customHeight="1">
      <c r="B320" s="4" t="s">
        <v>15</v>
      </c>
      <c r="C320" s="1" t="s">
        <v>18</v>
      </c>
      <c r="D320" s="3"/>
      <c r="E320" s="15" t="s">
        <v>19</v>
      </c>
      <c r="F320" s="27">
        <v>102274</v>
      </c>
      <c r="G320" s="7">
        <v>0</v>
      </c>
      <c r="H320" s="7"/>
    </row>
    <row r="321" spans="2:8" ht="21" customHeight="1">
      <c r="B321" s="4" t="s">
        <v>15</v>
      </c>
      <c r="C321" s="1" t="s">
        <v>137</v>
      </c>
      <c r="D321" s="14"/>
      <c r="E321" s="15" t="s">
        <v>138</v>
      </c>
      <c r="F321" s="27">
        <v>1856476</v>
      </c>
      <c r="G321" s="7">
        <v>0</v>
      </c>
      <c r="H321" s="7"/>
    </row>
    <row r="322" spans="2:8" ht="21" customHeight="1">
      <c r="B322" s="4" t="s">
        <v>139</v>
      </c>
      <c r="C322" s="1" t="s">
        <v>140</v>
      </c>
      <c r="D322" s="3"/>
      <c r="E322" s="15" t="s">
        <v>141</v>
      </c>
      <c r="F322" s="27">
        <v>0</v>
      </c>
      <c r="G322" s="7">
        <v>1066250</v>
      </c>
      <c r="H322" s="7"/>
    </row>
    <row r="323" spans="2:8" ht="21" customHeight="1">
      <c r="B323" s="4" t="s">
        <v>20</v>
      </c>
      <c r="C323" s="1" t="s">
        <v>77</v>
      </c>
      <c r="D323" s="3"/>
      <c r="E323" s="15" t="s">
        <v>99</v>
      </c>
      <c r="F323" s="27">
        <v>1979</v>
      </c>
      <c r="G323" s="7">
        <v>0</v>
      </c>
      <c r="H323" s="7"/>
    </row>
    <row r="324" spans="2:8" ht="21" customHeight="1">
      <c r="B324" s="4" t="s">
        <v>20</v>
      </c>
      <c r="C324" s="1" t="s">
        <v>21</v>
      </c>
      <c r="D324" s="3"/>
      <c r="E324" s="15" t="s">
        <v>6</v>
      </c>
      <c r="F324" s="27">
        <v>15837</v>
      </c>
      <c r="G324" s="7">
        <v>0</v>
      </c>
      <c r="H324" s="7"/>
    </row>
    <row r="325" spans="1:9" ht="21" customHeight="1">
      <c r="A325" s="13"/>
      <c r="B325" s="4" t="s">
        <v>142</v>
      </c>
      <c r="C325" s="1" t="s">
        <v>143</v>
      </c>
      <c r="D325" s="3"/>
      <c r="E325" s="15" t="s">
        <v>144</v>
      </c>
      <c r="F325" s="27">
        <v>0</v>
      </c>
      <c r="G325" s="7">
        <v>1926000</v>
      </c>
      <c r="H325" s="7"/>
      <c r="I325" s="13"/>
    </row>
    <row r="326" spans="2:8" ht="21" customHeight="1">
      <c r="B326" s="4" t="s">
        <v>145</v>
      </c>
      <c r="C326" s="1" t="s">
        <v>146</v>
      </c>
      <c r="D326" s="3"/>
      <c r="E326" s="15" t="s">
        <v>147</v>
      </c>
      <c r="F326" s="27">
        <v>73833</v>
      </c>
      <c r="G326" s="7">
        <v>0</v>
      </c>
      <c r="H326" s="7"/>
    </row>
    <row r="327" spans="2:8" ht="21" customHeight="1">
      <c r="B327" s="4" t="s">
        <v>22</v>
      </c>
      <c r="C327" s="1" t="s">
        <v>23</v>
      </c>
      <c r="D327" s="3"/>
      <c r="E327" s="15" t="s">
        <v>24</v>
      </c>
      <c r="F327" s="27">
        <v>0</v>
      </c>
      <c r="G327" s="7">
        <v>5360303</v>
      </c>
      <c r="H327" s="7"/>
    </row>
    <row r="328" spans="2:8" ht="21" customHeight="1">
      <c r="B328" s="4" t="s">
        <v>22</v>
      </c>
      <c r="C328" s="1" t="s">
        <v>148</v>
      </c>
      <c r="D328" s="3"/>
      <c r="E328" s="15" t="s">
        <v>24</v>
      </c>
      <c r="F328" s="27">
        <v>0</v>
      </c>
      <c r="G328" s="7">
        <v>308979</v>
      </c>
      <c r="H328" s="7"/>
    </row>
    <row r="329" spans="2:8" ht="21" customHeight="1">
      <c r="B329" s="4" t="s">
        <v>22</v>
      </c>
      <c r="C329" s="5" t="s">
        <v>25</v>
      </c>
      <c r="D329" s="3"/>
      <c r="E329" s="15" t="s">
        <v>26</v>
      </c>
      <c r="F329" s="27">
        <v>0</v>
      </c>
      <c r="G329" s="7">
        <v>7407630</v>
      </c>
      <c r="H329" s="7"/>
    </row>
    <row r="330" spans="2:8" ht="21" customHeight="1">
      <c r="B330" s="4" t="s">
        <v>22</v>
      </c>
      <c r="C330" s="1" t="s">
        <v>149</v>
      </c>
      <c r="D330" s="3"/>
      <c r="E330" s="15" t="s">
        <v>150</v>
      </c>
      <c r="F330" s="27">
        <v>0</v>
      </c>
      <c r="G330" s="7">
        <v>165000</v>
      </c>
      <c r="H330" s="7"/>
    </row>
    <row r="331" spans="2:8" ht="21" customHeight="1">
      <c r="B331" s="4" t="s">
        <v>22</v>
      </c>
      <c r="C331" s="1" t="s">
        <v>151</v>
      </c>
      <c r="D331" s="3"/>
      <c r="E331" s="15" t="s">
        <v>152</v>
      </c>
      <c r="F331" s="27">
        <v>2693130</v>
      </c>
      <c r="G331" s="7">
        <v>0</v>
      </c>
      <c r="H331" s="7"/>
    </row>
    <row r="332" spans="2:8" ht="21" customHeight="1">
      <c r="B332" s="4" t="s">
        <v>27</v>
      </c>
      <c r="C332" s="5" t="s">
        <v>28</v>
      </c>
      <c r="D332" s="3"/>
      <c r="E332" s="15" t="s">
        <v>29</v>
      </c>
      <c r="F332" s="27">
        <v>0</v>
      </c>
      <c r="G332" s="7">
        <v>4415646</v>
      </c>
      <c r="H332" s="7"/>
    </row>
    <row r="333" spans="2:8" ht="21" customHeight="1">
      <c r="B333" s="4" t="s">
        <v>27</v>
      </c>
      <c r="C333" s="1" t="s">
        <v>146</v>
      </c>
      <c r="D333" s="3"/>
      <c r="E333" s="15" t="s">
        <v>29</v>
      </c>
      <c r="F333" s="27">
        <v>0</v>
      </c>
      <c r="G333" s="7">
        <v>7454</v>
      </c>
      <c r="H333" s="7"/>
    </row>
    <row r="334" spans="2:8" ht="21" customHeight="1">
      <c r="B334" s="4" t="s">
        <v>27</v>
      </c>
      <c r="C334" s="1" t="s">
        <v>153</v>
      </c>
      <c r="D334" s="3"/>
      <c r="E334" s="15" t="s">
        <v>154</v>
      </c>
      <c r="F334" s="27">
        <v>0</v>
      </c>
      <c r="G334" s="7">
        <v>1108800</v>
      </c>
      <c r="H334" s="7"/>
    </row>
    <row r="335" spans="2:8" ht="21" customHeight="1">
      <c r="B335" s="4" t="s">
        <v>27</v>
      </c>
      <c r="C335" s="1" t="s">
        <v>155</v>
      </c>
      <c r="D335" s="3"/>
      <c r="E335" s="15" t="s">
        <v>156</v>
      </c>
      <c r="F335" s="27">
        <v>82000</v>
      </c>
      <c r="G335" s="7">
        <v>0</v>
      </c>
      <c r="H335" s="7"/>
    </row>
    <row r="336" spans="2:8" ht="21" customHeight="1">
      <c r="B336" s="4" t="s">
        <v>30</v>
      </c>
      <c r="C336" s="1" t="s">
        <v>31</v>
      </c>
      <c r="D336" s="3"/>
      <c r="E336" s="15" t="s">
        <v>32</v>
      </c>
      <c r="F336" s="27">
        <v>0</v>
      </c>
      <c r="G336" s="7">
        <v>21954545</v>
      </c>
      <c r="H336" s="7"/>
    </row>
    <row r="337" spans="2:8" ht="21" customHeight="1">
      <c r="B337" s="4" t="s">
        <v>30</v>
      </c>
      <c r="C337" s="1" t="s">
        <v>153</v>
      </c>
      <c r="D337" s="3"/>
      <c r="E337" s="15" t="s">
        <v>32</v>
      </c>
      <c r="F337" s="27">
        <v>0</v>
      </c>
      <c r="G337" s="7">
        <v>2195455</v>
      </c>
      <c r="H337" s="7"/>
    </row>
    <row r="338" spans="2:8" ht="21" customHeight="1">
      <c r="B338" s="4" t="s">
        <v>157</v>
      </c>
      <c r="C338" s="1" t="s">
        <v>88</v>
      </c>
      <c r="D338" s="3"/>
      <c r="E338" s="15" t="s">
        <v>158</v>
      </c>
      <c r="F338" s="27">
        <v>0</v>
      </c>
      <c r="G338" s="7">
        <v>768190</v>
      </c>
      <c r="H338" s="7"/>
    </row>
    <row r="339" spans="2:8" ht="21" customHeight="1">
      <c r="B339" s="4" t="s">
        <v>33</v>
      </c>
      <c r="C339" s="1" t="s">
        <v>28</v>
      </c>
      <c r="D339" s="3"/>
      <c r="E339" s="15" t="s">
        <v>34</v>
      </c>
      <c r="F339" s="27">
        <v>0</v>
      </c>
      <c r="G339" s="7">
        <v>31686836</v>
      </c>
      <c r="H339" s="7"/>
    </row>
    <row r="340" spans="2:8" ht="21" customHeight="1">
      <c r="B340" s="4" t="s">
        <v>33</v>
      </c>
      <c r="C340" s="1" t="s">
        <v>146</v>
      </c>
      <c r="D340" s="3"/>
      <c r="E340" s="15" t="s">
        <v>34</v>
      </c>
      <c r="F340" s="27">
        <v>0</v>
      </c>
      <c r="G340" s="7">
        <v>3168683</v>
      </c>
      <c r="H340" s="7"/>
    </row>
    <row r="341" spans="2:8" ht="21" customHeight="1">
      <c r="B341" s="4" t="s">
        <v>159</v>
      </c>
      <c r="C341" s="1" t="s">
        <v>160</v>
      </c>
      <c r="D341" s="3"/>
      <c r="E341" s="15" t="s">
        <v>161</v>
      </c>
      <c r="F341" s="27">
        <v>0</v>
      </c>
      <c r="G341" s="7">
        <v>3755040</v>
      </c>
      <c r="H341" s="7"/>
    </row>
    <row r="342" spans="2:8" ht="21" customHeight="1">
      <c r="B342" s="4" t="s">
        <v>162</v>
      </c>
      <c r="C342" s="1" t="s">
        <v>28</v>
      </c>
      <c r="D342" s="3"/>
      <c r="E342" s="15" t="s">
        <v>163</v>
      </c>
      <c r="F342" s="27">
        <v>255377</v>
      </c>
      <c r="G342" s="7">
        <v>0</v>
      </c>
      <c r="H342" s="7"/>
    </row>
    <row r="343" spans="2:8" ht="21" customHeight="1">
      <c r="B343" s="4" t="s">
        <v>35</v>
      </c>
      <c r="C343" s="1" t="s">
        <v>36</v>
      </c>
      <c r="D343" s="3"/>
      <c r="E343" s="15" t="s">
        <v>37</v>
      </c>
      <c r="F343" s="27">
        <v>0</v>
      </c>
      <c r="G343" s="7">
        <v>7720700</v>
      </c>
      <c r="H343" s="7"/>
    </row>
    <row r="344" spans="2:8" ht="21" customHeight="1">
      <c r="B344" s="4" t="s">
        <v>35</v>
      </c>
      <c r="C344" s="1" t="s">
        <v>39</v>
      </c>
      <c r="D344" s="3"/>
      <c r="E344" s="15" t="s">
        <v>37</v>
      </c>
      <c r="F344" s="27">
        <v>0</v>
      </c>
      <c r="G344" s="7">
        <v>156810</v>
      </c>
      <c r="H344" s="7"/>
    </row>
    <row r="345" spans="2:8" ht="21" customHeight="1">
      <c r="B345" s="4" t="s">
        <v>35</v>
      </c>
      <c r="C345" s="1" t="s">
        <v>164</v>
      </c>
      <c r="D345" s="3"/>
      <c r="E345" s="15" t="s">
        <v>165</v>
      </c>
      <c r="F345" s="27">
        <v>0</v>
      </c>
      <c r="G345" s="7">
        <v>46065000</v>
      </c>
      <c r="H345" s="7"/>
    </row>
    <row r="346" spans="2:8" ht="21" customHeight="1">
      <c r="B346" s="4" t="s">
        <v>35</v>
      </c>
      <c r="C346" s="1" t="s">
        <v>28</v>
      </c>
      <c r="D346" s="3"/>
      <c r="E346" s="15" t="s">
        <v>166</v>
      </c>
      <c r="F346" s="27">
        <v>45748602</v>
      </c>
      <c r="G346" s="7">
        <v>0</v>
      </c>
      <c r="H346" s="7"/>
    </row>
    <row r="347" spans="2:8" ht="21" customHeight="1">
      <c r="B347" s="4" t="s">
        <v>35</v>
      </c>
      <c r="C347" s="1" t="s">
        <v>31</v>
      </c>
      <c r="D347" s="3"/>
      <c r="E347" s="15" t="s">
        <v>167</v>
      </c>
      <c r="F347" s="27">
        <v>4140100</v>
      </c>
      <c r="G347" s="7">
        <v>0</v>
      </c>
      <c r="H347" s="7"/>
    </row>
    <row r="348" spans="2:8" ht="21" customHeight="1">
      <c r="B348" s="4" t="s">
        <v>168</v>
      </c>
      <c r="C348" s="1" t="s">
        <v>169</v>
      </c>
      <c r="D348" s="3"/>
      <c r="E348" s="15" t="s">
        <v>170</v>
      </c>
      <c r="F348" s="27">
        <v>0</v>
      </c>
      <c r="G348" s="7">
        <v>2544180</v>
      </c>
      <c r="H348" s="7"/>
    </row>
    <row r="349" spans="2:8" ht="21" customHeight="1">
      <c r="B349" s="4" t="s">
        <v>171</v>
      </c>
      <c r="C349" s="1" t="s">
        <v>169</v>
      </c>
      <c r="D349" s="3"/>
      <c r="E349" s="15" t="s">
        <v>172</v>
      </c>
      <c r="F349" s="27">
        <v>0</v>
      </c>
      <c r="G349" s="7">
        <v>1300000</v>
      </c>
      <c r="H349" s="7"/>
    </row>
    <row r="350" spans="2:8" ht="21" customHeight="1">
      <c r="B350" s="4" t="s">
        <v>173</v>
      </c>
      <c r="C350" s="1" t="s">
        <v>174</v>
      </c>
      <c r="D350" s="3"/>
      <c r="E350" s="15" t="s">
        <v>175</v>
      </c>
      <c r="F350" s="27">
        <v>0</v>
      </c>
      <c r="G350" s="7">
        <v>748910</v>
      </c>
      <c r="H350" s="7"/>
    </row>
    <row r="351" spans="2:8" ht="21" customHeight="1">
      <c r="B351" s="4" t="s">
        <v>176</v>
      </c>
      <c r="C351" s="1" t="s">
        <v>169</v>
      </c>
      <c r="D351" s="3"/>
      <c r="E351" s="15" t="s">
        <v>177</v>
      </c>
      <c r="F351" s="27">
        <v>0</v>
      </c>
      <c r="G351" s="7">
        <v>109890</v>
      </c>
      <c r="H351" s="7"/>
    </row>
    <row r="352" spans="2:8" ht="21" customHeight="1">
      <c r="B352" s="4" t="s">
        <v>38</v>
      </c>
      <c r="C352" s="1" t="s">
        <v>39</v>
      </c>
      <c r="D352" s="32"/>
      <c r="E352" s="15" t="s">
        <v>40</v>
      </c>
      <c r="F352" s="27">
        <v>0</v>
      </c>
      <c r="G352" s="7">
        <v>5274420</v>
      </c>
      <c r="H352" s="7"/>
    </row>
    <row r="353" spans="2:8" ht="21" customHeight="1">
      <c r="B353" s="4" t="s">
        <v>38</v>
      </c>
      <c r="C353" s="1" t="s">
        <v>174</v>
      </c>
      <c r="D353" s="33"/>
      <c r="E353" s="15" t="s">
        <v>40</v>
      </c>
      <c r="F353" s="27">
        <v>0</v>
      </c>
      <c r="G353" s="8">
        <v>263800</v>
      </c>
      <c r="H353" s="8"/>
    </row>
    <row r="354" spans="2:8" ht="21" customHeight="1">
      <c r="B354" s="4" t="s">
        <v>38</v>
      </c>
      <c r="C354" s="1" t="s">
        <v>164</v>
      </c>
      <c r="D354" s="33"/>
      <c r="E354" s="15" t="s">
        <v>178</v>
      </c>
      <c r="F354" s="27">
        <v>2182750</v>
      </c>
      <c r="G354" s="7">
        <v>0</v>
      </c>
      <c r="H354" s="7"/>
    </row>
    <row r="355" spans="2:8" ht="21" customHeight="1">
      <c r="B355" s="4" t="s">
        <v>179</v>
      </c>
      <c r="C355" s="1" t="s">
        <v>39</v>
      </c>
      <c r="D355" s="33"/>
      <c r="E355" s="15" t="s">
        <v>180</v>
      </c>
      <c r="F355" s="27">
        <v>310242</v>
      </c>
      <c r="G355" s="7">
        <v>0</v>
      </c>
      <c r="H355" s="7"/>
    </row>
    <row r="356" spans="2:8" ht="21" customHeight="1">
      <c r="B356" s="4" t="s">
        <v>181</v>
      </c>
      <c r="C356" s="1" t="s">
        <v>174</v>
      </c>
      <c r="D356" s="33"/>
      <c r="E356" s="15" t="s">
        <v>182</v>
      </c>
      <c r="F356" s="27">
        <v>0</v>
      </c>
      <c r="G356" s="7">
        <v>748910</v>
      </c>
      <c r="H356" s="7"/>
    </row>
    <row r="357" spans="2:8" ht="21" customHeight="1">
      <c r="B357" s="4" t="s">
        <v>41</v>
      </c>
      <c r="C357" s="1" t="s">
        <v>36</v>
      </c>
      <c r="D357" s="33"/>
      <c r="E357" s="15" t="s">
        <v>42</v>
      </c>
      <c r="F357" s="27">
        <v>0</v>
      </c>
      <c r="G357" s="7">
        <v>293455</v>
      </c>
      <c r="H357" s="7"/>
    </row>
    <row r="358" spans="2:8" ht="21" customHeight="1">
      <c r="B358" s="4" t="s">
        <v>41</v>
      </c>
      <c r="C358" s="1" t="s">
        <v>39</v>
      </c>
      <c r="D358" s="3"/>
      <c r="E358" s="15" t="s">
        <v>42</v>
      </c>
      <c r="F358" s="27">
        <v>0</v>
      </c>
      <c r="G358" s="7">
        <v>29345</v>
      </c>
      <c r="H358" s="7"/>
    </row>
    <row r="359" spans="2:8" ht="21" customHeight="1">
      <c r="B359" s="4" t="s">
        <v>41</v>
      </c>
      <c r="C359" s="5" t="s">
        <v>43</v>
      </c>
      <c r="D359" s="3"/>
      <c r="E359" s="15" t="s">
        <v>44</v>
      </c>
      <c r="F359" s="27">
        <v>0</v>
      </c>
      <c r="G359" s="8">
        <v>102274</v>
      </c>
      <c r="H359" s="8"/>
    </row>
    <row r="360" spans="2:8" ht="21" customHeight="1">
      <c r="B360" s="4" t="s">
        <v>41</v>
      </c>
      <c r="C360" s="1" t="s">
        <v>183</v>
      </c>
      <c r="D360" s="3"/>
      <c r="E360" s="15" t="s">
        <v>184</v>
      </c>
      <c r="F360" s="27">
        <v>425074</v>
      </c>
      <c r="G360" s="7">
        <v>0</v>
      </c>
      <c r="H360" s="7"/>
    </row>
    <row r="361" spans="2:8" ht="21" customHeight="1">
      <c r="B361" s="4" t="s">
        <v>41</v>
      </c>
      <c r="C361" s="1" t="s">
        <v>96</v>
      </c>
      <c r="D361" s="3"/>
      <c r="E361" s="15" t="s">
        <v>185</v>
      </c>
      <c r="F361" s="27">
        <v>0</v>
      </c>
      <c r="G361" s="7">
        <v>62500</v>
      </c>
      <c r="H361" s="7"/>
    </row>
    <row r="362" spans="2:8" ht="21" customHeight="1">
      <c r="B362" s="4" t="s">
        <v>186</v>
      </c>
      <c r="C362" s="1" t="s">
        <v>169</v>
      </c>
      <c r="D362" s="3"/>
      <c r="E362" s="15" t="s">
        <v>187</v>
      </c>
      <c r="F362" s="27">
        <v>0</v>
      </c>
      <c r="G362" s="7">
        <v>759100</v>
      </c>
      <c r="H362" s="7"/>
    </row>
    <row r="363" spans="2:8" ht="21" customHeight="1">
      <c r="B363" s="4" t="s">
        <v>45</v>
      </c>
      <c r="C363" s="5" t="s">
        <v>46</v>
      </c>
      <c r="D363" s="3"/>
      <c r="E363" s="15" t="s">
        <v>47</v>
      </c>
      <c r="F363" s="27">
        <v>0</v>
      </c>
      <c r="G363" s="7">
        <v>4510052</v>
      </c>
      <c r="H363" s="7"/>
    </row>
    <row r="364" spans="2:8" ht="21" customHeight="1">
      <c r="B364" s="4" t="s">
        <v>45</v>
      </c>
      <c r="C364" s="1" t="s">
        <v>125</v>
      </c>
      <c r="D364" s="3"/>
      <c r="E364" s="15" t="s">
        <v>47</v>
      </c>
      <c r="F364" s="27">
        <v>0</v>
      </c>
      <c r="G364" s="7">
        <v>51558</v>
      </c>
      <c r="H364" s="7"/>
    </row>
    <row r="365" spans="2:8" ht="21" customHeight="1">
      <c r="B365" s="4" t="s">
        <v>45</v>
      </c>
      <c r="C365" s="1" t="s">
        <v>82</v>
      </c>
      <c r="D365" s="3"/>
      <c r="E365" s="15" t="s">
        <v>188</v>
      </c>
      <c r="F365" s="27">
        <v>1188540</v>
      </c>
      <c r="G365" s="7">
        <v>0</v>
      </c>
      <c r="H365" s="7"/>
    </row>
    <row r="366" spans="2:8" ht="21" customHeight="1">
      <c r="B366" s="4" t="s">
        <v>45</v>
      </c>
      <c r="C366" s="1" t="s">
        <v>189</v>
      </c>
      <c r="D366" s="3"/>
      <c r="E366" s="15" t="s">
        <v>190</v>
      </c>
      <c r="F366" s="27">
        <v>0</v>
      </c>
      <c r="G366" s="7">
        <v>165000</v>
      </c>
      <c r="H366" s="7"/>
    </row>
    <row r="367" spans="2:8" ht="21" customHeight="1">
      <c r="B367" s="4" t="s">
        <v>45</v>
      </c>
      <c r="C367" s="1" t="s">
        <v>191</v>
      </c>
      <c r="D367" s="3"/>
      <c r="E367" s="15" t="s">
        <v>192</v>
      </c>
      <c r="F367" s="27">
        <v>0</v>
      </c>
      <c r="G367" s="7">
        <v>162800</v>
      </c>
      <c r="H367" s="7"/>
    </row>
    <row r="368" spans="2:8" ht="21" customHeight="1">
      <c r="B368" s="4" t="s">
        <v>45</v>
      </c>
      <c r="C368" s="1" t="s">
        <v>193</v>
      </c>
      <c r="D368" s="3"/>
      <c r="E368" s="15" t="s">
        <v>194</v>
      </c>
      <c r="F368" s="27">
        <v>944450</v>
      </c>
      <c r="G368" s="8">
        <v>0</v>
      </c>
      <c r="H368" s="8"/>
    </row>
    <row r="369" spans="2:8" ht="21" customHeight="1">
      <c r="B369" s="4" t="s">
        <v>48</v>
      </c>
      <c r="C369" s="1" t="s">
        <v>49</v>
      </c>
      <c r="D369" s="3"/>
      <c r="E369" s="15" t="s">
        <v>6</v>
      </c>
      <c r="F369" s="27">
        <v>15972</v>
      </c>
      <c r="G369" s="7">
        <v>0</v>
      </c>
      <c r="H369" s="7"/>
    </row>
    <row r="370" spans="2:8" ht="21" customHeight="1">
      <c r="B370" s="4" t="s">
        <v>48</v>
      </c>
      <c r="C370" s="1" t="s">
        <v>77</v>
      </c>
      <c r="D370" s="3"/>
      <c r="E370" s="15" t="s">
        <v>99</v>
      </c>
      <c r="F370" s="27">
        <v>1206</v>
      </c>
      <c r="G370" s="7">
        <v>0</v>
      </c>
      <c r="H370" s="7"/>
    </row>
    <row r="371" spans="2:8" ht="21" customHeight="1">
      <c r="B371" s="4" t="s">
        <v>195</v>
      </c>
      <c r="C371" s="1" t="s">
        <v>39</v>
      </c>
      <c r="D371" s="3"/>
      <c r="E371" s="15" t="s">
        <v>196</v>
      </c>
      <c r="F371" s="27">
        <v>1651743</v>
      </c>
      <c r="G371" s="7">
        <v>0</v>
      </c>
      <c r="H371" s="7"/>
    </row>
    <row r="372" spans="2:8" ht="21" customHeight="1">
      <c r="B372" s="4" t="s">
        <v>50</v>
      </c>
      <c r="C372" s="5" t="s">
        <v>51</v>
      </c>
      <c r="D372" s="3"/>
      <c r="E372" s="15" t="s">
        <v>52</v>
      </c>
      <c r="F372" s="27">
        <v>0</v>
      </c>
      <c r="G372" s="7">
        <v>27738934</v>
      </c>
      <c r="H372" s="7"/>
    </row>
    <row r="373" spans="2:8" ht="21" customHeight="1">
      <c r="B373" s="4" t="s">
        <v>50</v>
      </c>
      <c r="C373" s="1" t="s">
        <v>197</v>
      </c>
      <c r="D373" s="3"/>
      <c r="E373" s="15" t="s">
        <v>52</v>
      </c>
      <c r="F373" s="27">
        <v>0</v>
      </c>
      <c r="G373" s="7">
        <v>2773892</v>
      </c>
      <c r="H373" s="7"/>
    </row>
    <row r="374" spans="2:8" ht="21" customHeight="1">
      <c r="B374" s="4" t="s">
        <v>50</v>
      </c>
      <c r="C374" s="1" t="s">
        <v>198</v>
      </c>
      <c r="D374" s="3"/>
      <c r="E374" s="15" t="s">
        <v>199</v>
      </c>
      <c r="F374" s="27">
        <v>329400</v>
      </c>
      <c r="G374" s="7">
        <v>0</v>
      </c>
      <c r="H374" s="7"/>
    </row>
    <row r="375" spans="2:8" ht="21" customHeight="1">
      <c r="B375" s="4" t="s">
        <v>200</v>
      </c>
      <c r="C375" s="1" t="s">
        <v>201</v>
      </c>
      <c r="D375" s="3"/>
      <c r="E375" s="15" t="s">
        <v>202</v>
      </c>
      <c r="F375" s="27">
        <v>0</v>
      </c>
      <c r="G375" s="7">
        <v>748910</v>
      </c>
      <c r="H375" s="7"/>
    </row>
    <row r="376" spans="2:8" ht="21" customHeight="1">
      <c r="B376" s="4" t="s">
        <v>200</v>
      </c>
      <c r="C376" s="1" t="s">
        <v>203</v>
      </c>
      <c r="D376" s="3"/>
      <c r="E376" s="15" t="s">
        <v>204</v>
      </c>
      <c r="F376" s="27">
        <v>3666000</v>
      </c>
      <c r="G376" s="7">
        <v>0</v>
      </c>
      <c r="H376" s="7"/>
    </row>
    <row r="377" spans="2:8" ht="21" customHeight="1">
      <c r="B377" s="4" t="s">
        <v>205</v>
      </c>
      <c r="C377" s="1" t="s">
        <v>206</v>
      </c>
      <c r="D377" s="3"/>
      <c r="E377" s="15" t="s">
        <v>207</v>
      </c>
      <c r="F377" s="27">
        <v>0</v>
      </c>
      <c r="G377" s="7">
        <v>768530</v>
      </c>
      <c r="H377" s="7"/>
    </row>
    <row r="378" spans="2:8" ht="21" customHeight="1">
      <c r="B378" s="4" t="s">
        <v>53</v>
      </c>
      <c r="C378" s="5" t="s">
        <v>54</v>
      </c>
      <c r="D378" s="3"/>
      <c r="E378" s="15" t="s">
        <v>55</v>
      </c>
      <c r="F378" s="27">
        <v>0</v>
      </c>
      <c r="G378" s="7">
        <v>5236140</v>
      </c>
      <c r="H378" s="7"/>
    </row>
    <row r="379" spans="2:8" ht="21" customHeight="1">
      <c r="B379" s="4" t="s">
        <v>53</v>
      </c>
      <c r="C379" s="1" t="s">
        <v>208</v>
      </c>
      <c r="D379" s="3"/>
      <c r="E379" s="15" t="s">
        <v>55</v>
      </c>
      <c r="F379" s="27">
        <v>0</v>
      </c>
      <c r="G379" s="7">
        <v>101900</v>
      </c>
      <c r="H379" s="7"/>
    </row>
    <row r="380" spans="2:8" ht="21" customHeight="1">
      <c r="B380" s="4" t="s">
        <v>53</v>
      </c>
      <c r="C380" s="1" t="s">
        <v>209</v>
      </c>
      <c r="D380" s="3"/>
      <c r="E380" s="15" t="s">
        <v>210</v>
      </c>
      <c r="F380" s="27">
        <v>0</v>
      </c>
      <c r="G380" s="7">
        <v>165000</v>
      </c>
      <c r="H380" s="7"/>
    </row>
    <row r="381" spans="2:8" ht="21" customHeight="1">
      <c r="B381" s="4" t="s">
        <v>53</v>
      </c>
      <c r="C381" s="1" t="s">
        <v>211</v>
      </c>
      <c r="D381" s="3"/>
      <c r="E381" s="15" t="s">
        <v>212</v>
      </c>
      <c r="F381" s="27">
        <v>746470</v>
      </c>
      <c r="G381" s="7">
        <v>0</v>
      </c>
      <c r="H381" s="7"/>
    </row>
    <row r="382" spans="2:8" ht="21" customHeight="1">
      <c r="B382" s="4" t="s">
        <v>312</v>
      </c>
      <c r="C382" s="1" t="s">
        <v>214</v>
      </c>
      <c r="D382" s="3"/>
      <c r="E382" s="15" t="s">
        <v>215</v>
      </c>
      <c r="F382" s="27">
        <v>438648</v>
      </c>
      <c r="G382" s="7">
        <v>0</v>
      </c>
      <c r="H382" s="7"/>
    </row>
    <row r="383" spans="2:8" ht="21" customHeight="1">
      <c r="B383" s="4" t="s">
        <v>216</v>
      </c>
      <c r="C383" s="1" t="s">
        <v>217</v>
      </c>
      <c r="D383" s="3"/>
      <c r="E383" s="15" t="s">
        <v>218</v>
      </c>
      <c r="F383" s="27">
        <v>0</v>
      </c>
      <c r="G383" s="7">
        <v>944450</v>
      </c>
      <c r="H383" s="7"/>
    </row>
    <row r="384" spans="2:8" ht="21" customHeight="1">
      <c r="B384" s="4" t="s">
        <v>219</v>
      </c>
      <c r="C384" s="1" t="s">
        <v>220</v>
      </c>
      <c r="D384" s="3"/>
      <c r="E384" s="15" t="s">
        <v>221</v>
      </c>
      <c r="F384" s="27">
        <v>137088</v>
      </c>
      <c r="G384" s="7">
        <v>0</v>
      </c>
      <c r="H384" s="7"/>
    </row>
    <row r="385" spans="2:8" ht="21" customHeight="1">
      <c r="B385" s="4" t="s">
        <v>222</v>
      </c>
      <c r="C385" s="1" t="s">
        <v>223</v>
      </c>
      <c r="D385" s="3"/>
      <c r="E385" s="15" t="s">
        <v>224</v>
      </c>
      <c r="F385" s="27">
        <v>0</v>
      </c>
      <c r="G385" s="7">
        <v>748910</v>
      </c>
      <c r="H385" s="7"/>
    </row>
    <row r="386" spans="2:8" ht="21" customHeight="1">
      <c r="B386" s="4" t="s">
        <v>225</v>
      </c>
      <c r="C386" s="1" t="s">
        <v>226</v>
      </c>
      <c r="D386" s="3"/>
      <c r="E386" s="15" t="s">
        <v>227</v>
      </c>
      <c r="F386" s="27">
        <v>0</v>
      </c>
      <c r="G386" s="7">
        <v>145800</v>
      </c>
      <c r="H386" s="7"/>
    </row>
    <row r="387" spans="2:8" ht="21" customHeight="1">
      <c r="B387" s="4" t="s">
        <v>228</v>
      </c>
      <c r="C387" s="1" t="s">
        <v>191</v>
      </c>
      <c r="D387" s="3"/>
      <c r="E387" s="15" t="s">
        <v>229</v>
      </c>
      <c r="F387" s="27">
        <v>0</v>
      </c>
      <c r="G387" s="7">
        <v>8800</v>
      </c>
      <c r="H387" s="7"/>
    </row>
    <row r="388" spans="2:8" ht="21" customHeight="1">
      <c r="B388" s="4" t="s">
        <v>56</v>
      </c>
      <c r="C388" s="5" t="s">
        <v>57</v>
      </c>
      <c r="D388" s="3"/>
      <c r="E388" s="15" t="s">
        <v>58</v>
      </c>
      <c r="F388" s="27">
        <v>0</v>
      </c>
      <c r="G388" s="7">
        <v>6297228</v>
      </c>
      <c r="H388" s="7"/>
    </row>
    <row r="389" spans="2:8" ht="21" customHeight="1">
      <c r="B389" s="4" t="s">
        <v>56</v>
      </c>
      <c r="C389" s="1" t="s">
        <v>230</v>
      </c>
      <c r="D389" s="3"/>
      <c r="E389" s="15" t="s">
        <v>58</v>
      </c>
      <c r="F389" s="27">
        <v>0</v>
      </c>
      <c r="G389" s="7">
        <v>214152</v>
      </c>
      <c r="H389" s="7"/>
    </row>
    <row r="390" spans="2:8" ht="21" customHeight="1">
      <c r="B390" s="4" t="s">
        <v>56</v>
      </c>
      <c r="C390" s="1" t="s">
        <v>231</v>
      </c>
      <c r="D390" s="3"/>
      <c r="E390" s="15" t="s">
        <v>232</v>
      </c>
      <c r="F390" s="27">
        <v>1661710</v>
      </c>
      <c r="G390" s="7">
        <v>0</v>
      </c>
      <c r="H390" s="7"/>
    </row>
    <row r="391" spans="2:8" ht="21" customHeight="1">
      <c r="B391" s="4" t="s">
        <v>56</v>
      </c>
      <c r="C391" s="1" t="s">
        <v>233</v>
      </c>
      <c r="D391" s="3"/>
      <c r="E391" s="15" t="s">
        <v>234</v>
      </c>
      <c r="F391" s="27">
        <v>0</v>
      </c>
      <c r="G391" s="7">
        <v>373800</v>
      </c>
      <c r="H391" s="7"/>
    </row>
    <row r="392" spans="2:8" ht="21" customHeight="1">
      <c r="B392" s="4" t="s">
        <v>235</v>
      </c>
      <c r="C392" s="1" t="s">
        <v>236</v>
      </c>
      <c r="D392" s="3"/>
      <c r="E392" s="15" t="s">
        <v>237</v>
      </c>
      <c r="F392" s="27">
        <v>0</v>
      </c>
      <c r="G392" s="7">
        <v>748910</v>
      </c>
      <c r="H392" s="7"/>
    </row>
    <row r="393" spans="2:8" ht="21" customHeight="1">
      <c r="B393" s="4" t="s">
        <v>235</v>
      </c>
      <c r="C393" s="1" t="s">
        <v>160</v>
      </c>
      <c r="D393" s="3"/>
      <c r="E393" s="15" t="s">
        <v>238</v>
      </c>
      <c r="F393" s="27">
        <v>0</v>
      </c>
      <c r="G393" s="7">
        <v>70150</v>
      </c>
      <c r="H393" s="7"/>
    </row>
    <row r="394" spans="2:8" ht="21" customHeight="1">
      <c r="B394" s="4" t="s">
        <v>71</v>
      </c>
      <c r="C394" s="5" t="s">
        <v>72</v>
      </c>
      <c r="D394" s="3"/>
      <c r="E394" s="15" t="s">
        <v>73</v>
      </c>
      <c r="F394" s="27">
        <v>48400000</v>
      </c>
      <c r="G394" s="8">
        <v>0</v>
      </c>
      <c r="H394" s="8"/>
    </row>
    <row r="395" spans="2:8" ht="21" customHeight="1">
      <c r="B395" s="4" t="s">
        <v>74</v>
      </c>
      <c r="C395" s="5" t="s">
        <v>75</v>
      </c>
      <c r="D395" s="3"/>
      <c r="E395" s="15" t="s">
        <v>76</v>
      </c>
      <c r="F395" s="27">
        <v>0</v>
      </c>
      <c r="G395" s="7">
        <v>48400000</v>
      </c>
      <c r="H395" s="7"/>
    </row>
    <row r="396" spans="2:8" ht="21" customHeight="1">
      <c r="B396" s="4" t="s">
        <v>74</v>
      </c>
      <c r="C396" s="1" t="s">
        <v>239</v>
      </c>
      <c r="D396" s="3"/>
      <c r="E396" s="15" t="s">
        <v>240</v>
      </c>
      <c r="F396" s="27">
        <v>0</v>
      </c>
      <c r="G396" s="7">
        <v>150000</v>
      </c>
      <c r="H396" s="7"/>
    </row>
    <row r="397" spans="2:8" ht="21" customHeight="1">
      <c r="B397" s="4" t="s">
        <v>74</v>
      </c>
      <c r="C397" s="1" t="s">
        <v>241</v>
      </c>
      <c r="D397" s="3"/>
      <c r="E397" s="15" t="s">
        <v>242</v>
      </c>
      <c r="F397" s="27">
        <v>0</v>
      </c>
      <c r="G397" s="7">
        <v>593200</v>
      </c>
      <c r="H397" s="7"/>
    </row>
    <row r="398" spans="2:8" ht="21" customHeight="1">
      <c r="B398" s="4" t="s">
        <v>59</v>
      </c>
      <c r="C398" s="5" t="s">
        <v>49</v>
      </c>
      <c r="D398" s="3"/>
      <c r="E398" s="15" t="s">
        <v>6</v>
      </c>
      <c r="F398" s="27">
        <v>3631</v>
      </c>
      <c r="G398" s="7">
        <v>0</v>
      </c>
      <c r="H398" s="7"/>
    </row>
    <row r="399" spans="2:8" ht="21" customHeight="1">
      <c r="B399" s="4" t="s">
        <v>59</v>
      </c>
      <c r="C399" s="1" t="s">
        <v>77</v>
      </c>
      <c r="D399" s="3"/>
      <c r="E399" s="15" t="s">
        <v>78</v>
      </c>
      <c r="F399" s="27">
        <v>398</v>
      </c>
      <c r="G399" s="7">
        <v>0</v>
      </c>
      <c r="H399" s="7"/>
    </row>
    <row r="400" spans="2:8" ht="21" customHeight="1">
      <c r="B400" s="4" t="s">
        <v>59</v>
      </c>
      <c r="C400" s="1" t="s">
        <v>243</v>
      </c>
      <c r="D400" s="3"/>
      <c r="E400" s="15" t="s">
        <v>244</v>
      </c>
      <c r="F400" s="27">
        <v>0</v>
      </c>
      <c r="G400" s="7">
        <v>165000</v>
      </c>
      <c r="H400" s="7"/>
    </row>
    <row r="401" spans="2:8" ht="21" customHeight="1">
      <c r="B401" s="4" t="s">
        <v>59</v>
      </c>
      <c r="C401" s="1" t="s">
        <v>245</v>
      </c>
      <c r="D401" s="3"/>
      <c r="E401" s="15" t="s">
        <v>99</v>
      </c>
      <c r="F401" s="27">
        <v>1091</v>
      </c>
      <c r="G401" s="7">
        <v>0</v>
      </c>
      <c r="H401" s="7"/>
    </row>
    <row r="402" spans="2:8" ht="21" customHeight="1">
      <c r="B402" s="4" t="s">
        <v>60</v>
      </c>
      <c r="C402" s="5" t="s">
        <v>61</v>
      </c>
      <c r="D402" s="3"/>
      <c r="E402" s="15" t="s">
        <v>62</v>
      </c>
      <c r="F402" s="27">
        <v>0</v>
      </c>
      <c r="G402" s="7">
        <v>3939380</v>
      </c>
      <c r="H402" s="7"/>
    </row>
    <row r="403" spans="2:8" ht="21" customHeight="1">
      <c r="B403" s="4" t="s">
        <v>60</v>
      </c>
      <c r="C403" s="1" t="s">
        <v>246</v>
      </c>
      <c r="D403" s="3"/>
      <c r="E403" s="15" t="s">
        <v>247</v>
      </c>
      <c r="F403" s="27">
        <v>0</v>
      </c>
      <c r="G403" s="7">
        <v>330000</v>
      </c>
      <c r="H403" s="7"/>
    </row>
    <row r="404" spans="2:8" ht="21" customHeight="1">
      <c r="B404" s="4" t="s">
        <v>60</v>
      </c>
      <c r="C404" s="1" t="s">
        <v>248</v>
      </c>
      <c r="D404" s="3"/>
      <c r="E404" s="15" t="s">
        <v>249</v>
      </c>
      <c r="F404" s="27">
        <v>748910</v>
      </c>
      <c r="G404" s="7">
        <v>0</v>
      </c>
      <c r="H404" s="7"/>
    </row>
    <row r="405" spans="2:8" ht="21" customHeight="1">
      <c r="B405" s="4" t="s">
        <v>250</v>
      </c>
      <c r="C405" s="1" t="s">
        <v>64</v>
      </c>
      <c r="D405" s="3"/>
      <c r="E405" s="15" t="s">
        <v>251</v>
      </c>
      <c r="F405" s="27">
        <v>49500</v>
      </c>
      <c r="G405" s="7">
        <v>0</v>
      </c>
      <c r="H405" s="7"/>
    </row>
    <row r="406" spans="2:8" ht="21" customHeight="1">
      <c r="B406" s="4" t="s">
        <v>63</v>
      </c>
      <c r="C406" s="5" t="s">
        <v>64</v>
      </c>
      <c r="D406" s="3"/>
      <c r="E406" s="15" t="s">
        <v>65</v>
      </c>
      <c r="F406" s="27">
        <v>0</v>
      </c>
      <c r="G406" s="8">
        <v>60000</v>
      </c>
      <c r="H406" s="8"/>
    </row>
    <row r="407" spans="2:8" ht="21" customHeight="1">
      <c r="B407" s="4" t="s">
        <v>63</v>
      </c>
      <c r="C407" s="1" t="s">
        <v>252</v>
      </c>
      <c r="D407" s="3"/>
      <c r="E407" s="15" t="s">
        <v>65</v>
      </c>
      <c r="F407" s="27">
        <v>0</v>
      </c>
      <c r="G407" s="7">
        <v>6000</v>
      </c>
      <c r="H407" s="7"/>
    </row>
    <row r="408" spans="2:8" ht="21" customHeight="1">
      <c r="B408" s="4" t="s">
        <v>66</v>
      </c>
      <c r="C408" s="5" t="s">
        <v>67</v>
      </c>
      <c r="D408" s="3"/>
      <c r="E408" s="15" t="s">
        <v>68</v>
      </c>
      <c r="F408" s="27">
        <v>0</v>
      </c>
      <c r="G408" s="7">
        <v>790510</v>
      </c>
      <c r="H408" s="7"/>
    </row>
    <row r="409" spans="2:8" ht="21" customHeight="1">
      <c r="B409" s="4" t="s">
        <v>66</v>
      </c>
      <c r="C409" s="1" t="s">
        <v>253</v>
      </c>
      <c r="D409" s="3"/>
      <c r="E409" s="15" t="s">
        <v>254</v>
      </c>
      <c r="F409" s="27">
        <v>0</v>
      </c>
      <c r="G409" s="7">
        <v>349490</v>
      </c>
      <c r="H409" s="7"/>
    </row>
    <row r="410" spans="2:8" ht="21" customHeight="1">
      <c r="B410" s="4" t="s">
        <v>255</v>
      </c>
      <c r="C410" s="1" t="s">
        <v>46</v>
      </c>
      <c r="D410" s="3"/>
      <c r="E410" s="15" t="s">
        <v>256</v>
      </c>
      <c r="F410" s="27">
        <v>551845</v>
      </c>
      <c r="G410" s="7">
        <v>0</v>
      </c>
      <c r="H410" s="7"/>
    </row>
    <row r="411" spans="2:8" ht="21" customHeight="1">
      <c r="B411" s="4" t="s">
        <v>257</v>
      </c>
      <c r="C411" s="1" t="s">
        <v>258</v>
      </c>
      <c r="D411" s="3"/>
      <c r="E411" s="15" t="s">
        <v>259</v>
      </c>
      <c r="F411" s="27">
        <v>0</v>
      </c>
      <c r="G411" s="7">
        <v>748910</v>
      </c>
      <c r="H411" s="7"/>
    </row>
    <row r="412" spans="2:8" ht="21" customHeight="1">
      <c r="B412" s="4" t="s">
        <v>257</v>
      </c>
      <c r="C412" s="1" t="s">
        <v>8</v>
      </c>
      <c r="D412" s="3"/>
      <c r="E412" s="15" t="s">
        <v>260</v>
      </c>
      <c r="F412" s="27">
        <v>0</v>
      </c>
      <c r="G412" s="7">
        <v>67420</v>
      </c>
      <c r="H412" s="7"/>
    </row>
    <row r="413" spans="2:8" ht="21" customHeight="1">
      <c r="B413" s="4" t="s">
        <v>79</v>
      </c>
      <c r="C413" s="5" t="s">
        <v>80</v>
      </c>
      <c r="D413" s="3"/>
      <c r="E413" s="15" t="s">
        <v>313</v>
      </c>
      <c r="F413" s="27">
        <v>7400000</v>
      </c>
      <c r="G413" s="7">
        <v>0</v>
      </c>
      <c r="H413" s="7"/>
    </row>
    <row r="414" spans="2:8" ht="21" customHeight="1">
      <c r="B414" s="4" t="s">
        <v>79</v>
      </c>
      <c r="C414" s="1" t="s">
        <v>220</v>
      </c>
      <c r="D414" s="3"/>
      <c r="E414" s="15" t="s">
        <v>73</v>
      </c>
      <c r="F414" s="27">
        <v>41000000</v>
      </c>
      <c r="G414" s="7">
        <v>0</v>
      </c>
      <c r="H414" s="7"/>
    </row>
    <row r="415" spans="2:8" ht="21" customHeight="1">
      <c r="B415" s="4" t="s">
        <v>81</v>
      </c>
      <c r="C415" s="5" t="s">
        <v>82</v>
      </c>
      <c r="D415" s="3"/>
      <c r="E415" s="15" t="s">
        <v>83</v>
      </c>
      <c r="F415" s="27">
        <v>0</v>
      </c>
      <c r="G415" s="7">
        <v>7401632</v>
      </c>
      <c r="H415" s="7"/>
    </row>
    <row r="416" spans="2:8" ht="21" customHeight="1">
      <c r="B416" s="4" t="s">
        <v>81</v>
      </c>
      <c r="C416" s="1" t="s">
        <v>214</v>
      </c>
      <c r="D416" s="3"/>
      <c r="E416" s="15" t="s">
        <v>83</v>
      </c>
      <c r="F416" s="27">
        <v>0</v>
      </c>
      <c r="G416" s="7">
        <v>40998368</v>
      </c>
      <c r="H416" s="7"/>
    </row>
    <row r="417" spans="2:8" ht="21" customHeight="1">
      <c r="B417" s="4" t="s">
        <v>261</v>
      </c>
      <c r="C417" s="1" t="s">
        <v>262</v>
      </c>
      <c r="D417" s="3"/>
      <c r="E417" s="15" t="s">
        <v>263</v>
      </c>
      <c r="F417" s="27">
        <v>0</v>
      </c>
      <c r="G417" s="7">
        <v>261600</v>
      </c>
      <c r="H417" s="7"/>
    </row>
    <row r="418" spans="2:8" ht="21" customHeight="1">
      <c r="B418" s="4" t="s">
        <v>264</v>
      </c>
      <c r="C418" s="1" t="s">
        <v>265</v>
      </c>
      <c r="D418" s="3"/>
      <c r="E418" s="15" t="s">
        <v>266</v>
      </c>
      <c r="F418" s="27">
        <v>0</v>
      </c>
      <c r="G418" s="8">
        <v>1417500</v>
      </c>
      <c r="H418" s="8"/>
    </row>
    <row r="419" spans="2:8" ht="21" customHeight="1">
      <c r="B419" s="4" t="s">
        <v>267</v>
      </c>
      <c r="C419" s="1" t="s">
        <v>268</v>
      </c>
      <c r="D419" s="3"/>
      <c r="E419" s="15" t="s">
        <v>269</v>
      </c>
      <c r="F419" s="27">
        <v>0</v>
      </c>
      <c r="G419" s="7">
        <v>749720</v>
      </c>
      <c r="H419" s="7"/>
    </row>
    <row r="420" spans="2:8" ht="21" customHeight="1">
      <c r="B420" s="4" t="s">
        <v>267</v>
      </c>
      <c r="C420" s="1" t="s">
        <v>270</v>
      </c>
      <c r="D420" s="3"/>
      <c r="E420" s="15" t="s">
        <v>271</v>
      </c>
      <c r="F420" s="27">
        <v>0</v>
      </c>
      <c r="G420" s="7">
        <v>32100</v>
      </c>
      <c r="H420" s="7"/>
    </row>
    <row r="421" spans="2:8" ht="21" customHeight="1">
      <c r="B421" s="4" t="s">
        <v>272</v>
      </c>
      <c r="C421" s="1" t="s">
        <v>64</v>
      </c>
      <c r="D421" s="3"/>
      <c r="E421" s="15" t="s">
        <v>273</v>
      </c>
      <c r="F421" s="27">
        <v>7947470</v>
      </c>
      <c r="G421" s="7">
        <v>0</v>
      </c>
      <c r="H421" s="7"/>
    </row>
    <row r="422" spans="2:8" ht="21" customHeight="1">
      <c r="B422" s="4" t="s">
        <v>274</v>
      </c>
      <c r="C422" s="1" t="s">
        <v>275</v>
      </c>
      <c r="D422" s="3"/>
      <c r="E422" s="15" t="s">
        <v>276</v>
      </c>
      <c r="F422" s="27">
        <v>0</v>
      </c>
      <c r="G422" s="7">
        <v>8278940</v>
      </c>
      <c r="H422" s="7"/>
    </row>
    <row r="423" spans="2:8" ht="21" customHeight="1">
      <c r="B423" s="4" t="s">
        <v>274</v>
      </c>
      <c r="C423" s="1" t="s">
        <v>277</v>
      </c>
      <c r="D423" s="3"/>
      <c r="E423" s="15" t="s">
        <v>278</v>
      </c>
      <c r="F423" s="27">
        <v>1499440</v>
      </c>
      <c r="G423" s="7">
        <v>0</v>
      </c>
      <c r="H423" s="7"/>
    </row>
    <row r="424" spans="2:8" ht="21" customHeight="1">
      <c r="B424" s="4" t="s">
        <v>274</v>
      </c>
      <c r="C424" s="1" t="s">
        <v>279</v>
      </c>
      <c r="D424" s="3"/>
      <c r="E424" s="15" t="s">
        <v>280</v>
      </c>
      <c r="F424" s="27">
        <v>7463000</v>
      </c>
      <c r="G424" s="7">
        <v>0</v>
      </c>
      <c r="H424" s="7"/>
    </row>
    <row r="425" spans="2:8" ht="21" customHeight="1">
      <c r="B425" s="4" t="s">
        <v>281</v>
      </c>
      <c r="C425" s="1" t="s">
        <v>282</v>
      </c>
      <c r="D425" s="3"/>
      <c r="E425" s="15" t="s">
        <v>283</v>
      </c>
      <c r="F425" s="27">
        <v>0</v>
      </c>
      <c r="G425" s="7">
        <v>3713247</v>
      </c>
      <c r="H425" s="7"/>
    </row>
    <row r="426" spans="2:8" ht="21" customHeight="1">
      <c r="B426" s="4" t="s">
        <v>281</v>
      </c>
      <c r="C426" s="1" t="s">
        <v>284</v>
      </c>
      <c r="D426" s="3"/>
      <c r="E426" s="15" t="s">
        <v>97</v>
      </c>
      <c r="F426" s="27">
        <v>168600</v>
      </c>
      <c r="G426" s="7">
        <v>0</v>
      </c>
      <c r="H426" s="7"/>
    </row>
    <row r="427" spans="2:8" ht="21" customHeight="1">
      <c r="B427" s="4" t="s">
        <v>281</v>
      </c>
      <c r="C427" s="1" t="s">
        <v>285</v>
      </c>
      <c r="D427" s="3"/>
      <c r="E427" s="15" t="s">
        <v>286</v>
      </c>
      <c r="F427" s="27">
        <v>3544647</v>
      </c>
      <c r="G427" s="7">
        <v>0</v>
      </c>
      <c r="H427" s="7"/>
    </row>
    <row r="428" spans="2:8" ht="21" customHeight="1">
      <c r="B428" s="4"/>
      <c r="C428" s="1"/>
      <c r="D428" s="3"/>
      <c r="E428" s="15"/>
      <c r="F428" s="27">
        <f>SUM(F290:F427)</f>
        <v>417028666</v>
      </c>
      <c r="G428" s="27">
        <f>SUM(G290:G427)</f>
        <v>408015568</v>
      </c>
      <c r="H428" s="7">
        <f>F428-G428</f>
        <v>9013098</v>
      </c>
    </row>
    <row r="429" spans="2:8" ht="21" customHeight="1">
      <c r="B429" s="11"/>
      <c r="C429" s="18"/>
      <c r="D429" s="18"/>
      <c r="E429" s="16"/>
      <c r="F429" s="30">
        <f>SUM(F2:F427)</f>
        <v>1811870014</v>
      </c>
      <c r="G429" s="30">
        <f>SUM(G2:G427)</f>
        <v>1902496210</v>
      </c>
      <c r="H429" s="12">
        <f>F429-G429</f>
        <v>-90626196</v>
      </c>
    </row>
    <row r="430" spans="6:8" ht="12.75" customHeight="1">
      <c r="F430" s="31">
        <f>SUM(F2:F429)</f>
        <v>4040768694</v>
      </c>
      <c r="G430" s="31">
        <f>SUM(G2:G429)</f>
        <v>4213007988</v>
      </c>
      <c r="H430" s="9"/>
    </row>
  </sheetData>
  <sheetProtection/>
  <printOptions/>
  <pageMargins left="0" right="0" top="0" bottom="0" header="0" footer="0"/>
  <pageSetup horizontalDpi="600" verticalDpi="600" orientation="landscape" pageOrder="overThenDown" paperSize="9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65"/>
  <sheetViews>
    <sheetView zoomScalePageLayoutView="0" workbookViewId="0" topLeftCell="A41">
      <selection activeCell="B28" sqref="B28"/>
    </sheetView>
  </sheetViews>
  <sheetFormatPr defaultColWidth="9.140625" defaultRowHeight="12"/>
  <cols>
    <col min="2" max="5" width="9.140625" style="235" customWidth="1"/>
    <col min="6" max="6" width="12.00390625" style="235" customWidth="1"/>
    <col min="7" max="16384" width="9.140625" style="235" customWidth="1"/>
  </cols>
  <sheetData>
    <row r="2" spans="2:13" ht="43.5">
      <c r="B2" s="236" t="s">
        <v>549</v>
      </c>
      <c r="C2" s="236"/>
      <c r="D2" s="236"/>
      <c r="E2" s="236"/>
      <c r="F2" s="237"/>
      <c r="G2" s="237"/>
      <c r="H2" s="237"/>
      <c r="I2" s="237"/>
      <c r="J2" s="237"/>
      <c r="K2" s="237"/>
      <c r="L2" s="237"/>
      <c r="M2" s="237"/>
    </row>
    <row r="3" spans="2:13" ht="43.5">
      <c r="B3" s="238" t="s">
        <v>550</v>
      </c>
      <c r="C3" s="238"/>
      <c r="D3" s="238"/>
      <c r="E3" s="238"/>
      <c r="F3" s="237"/>
      <c r="G3" s="237"/>
      <c r="H3" s="237"/>
      <c r="I3" s="237"/>
      <c r="J3" s="237"/>
      <c r="K3" s="237"/>
      <c r="L3" s="237"/>
      <c r="M3" s="237"/>
    </row>
    <row r="4" spans="2:13" ht="43.5">
      <c r="B4" s="239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2:13" ht="46.5">
      <c r="B5" s="240" t="s">
        <v>543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2:256" ht="18.75">
      <c r="B6" s="241"/>
      <c r="C6" s="242"/>
      <c r="D6" s="242"/>
      <c r="E6" s="243"/>
      <c r="F6" s="243"/>
      <c r="G6" s="244"/>
      <c r="H6" s="244"/>
      <c r="I6" s="244"/>
      <c r="J6" s="244"/>
      <c r="K6" s="244"/>
      <c r="L6" s="244"/>
      <c r="M6" s="244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  <c r="IV6" s="241"/>
    </row>
    <row r="7" spans="2:13" ht="43.5"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10" spans="2:13" ht="43.5">
      <c r="B10" s="245" t="s">
        <v>544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</row>
    <row r="13" spans="2:13" ht="43.5">
      <c r="B13" s="236" t="s">
        <v>551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2:13" ht="43.5">
      <c r="B14" s="238" t="s">
        <v>550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</row>
    <row r="15" spans="2:13" ht="43.5">
      <c r="B15" s="239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2:13" ht="57.75">
      <c r="B16" s="246" t="s">
        <v>545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2:256" ht="18.75">
      <c r="B17" s="241"/>
      <c r="C17" s="242"/>
      <c r="D17" s="242"/>
      <c r="E17" s="243"/>
      <c r="F17" s="243"/>
      <c r="G17" s="244"/>
      <c r="H17" s="244"/>
      <c r="I17" s="244"/>
      <c r="J17" s="244"/>
      <c r="K17" s="244"/>
      <c r="L17" s="244"/>
      <c r="M17" s="244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  <c r="IO17" s="241"/>
      <c r="IP17" s="241"/>
      <c r="IQ17" s="241"/>
      <c r="IR17" s="241"/>
      <c r="IS17" s="241"/>
      <c r="IT17" s="241"/>
      <c r="IU17" s="241"/>
      <c r="IV17" s="241"/>
    </row>
    <row r="18" spans="2:13" ht="43.5"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</row>
    <row r="21" spans="2:13" ht="43.5">
      <c r="B21" s="236" t="s">
        <v>544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2:13" ht="43.5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2:13" ht="35.25" customHeight="1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2:13" ht="43.5">
      <c r="B24" s="236" t="s">
        <v>551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2:13" ht="43.5">
      <c r="B25" s="238" t="s">
        <v>552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</row>
    <row r="26" spans="2:13" ht="43.5">
      <c r="B26" s="239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2:13" ht="52.5" customHeight="1">
      <c r="B27" s="246" t="s">
        <v>554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</row>
    <row r="28" spans="2:256" ht="43.5">
      <c r="B28" s="241"/>
      <c r="C28" s="242"/>
      <c r="D28" s="242"/>
      <c r="E28" s="243"/>
      <c r="F28" s="243"/>
      <c r="G28" s="244"/>
      <c r="H28" s="244"/>
      <c r="I28" s="244"/>
      <c r="J28" s="244"/>
      <c r="K28" s="244"/>
      <c r="L28" s="244"/>
      <c r="M28" s="244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  <c r="IL28" s="241"/>
      <c r="IM28" s="241"/>
      <c r="IN28" s="241"/>
      <c r="IO28" s="241"/>
      <c r="IP28" s="241"/>
      <c r="IQ28" s="241"/>
      <c r="IR28" s="241"/>
      <c r="IS28" s="241"/>
      <c r="IT28" s="241"/>
      <c r="IU28" s="241"/>
      <c r="IV28" s="241"/>
    </row>
    <row r="29" spans="2:13" ht="43.5"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1" ht="33" customHeight="1"/>
    <row r="32" spans="2:13" ht="43.5">
      <c r="B32" s="236" t="s">
        <v>544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2:13" ht="43.5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2:13" ht="43.5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  <row r="35" spans="2:13" ht="43.5">
      <c r="B35" s="236" t="s">
        <v>551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43.5">
      <c r="B36" s="238" t="s">
        <v>552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2:13" ht="43.5">
      <c r="B37" s="239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</row>
    <row r="38" spans="2:13" ht="57.75">
      <c r="B38" s="246" t="s">
        <v>546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</row>
    <row r="39" spans="2:256" ht="18.75">
      <c r="B39" s="241"/>
      <c r="C39" s="242"/>
      <c r="D39" s="242"/>
      <c r="E39" s="243"/>
      <c r="F39" s="243"/>
      <c r="G39" s="244"/>
      <c r="H39" s="244"/>
      <c r="I39" s="244"/>
      <c r="J39" s="244"/>
      <c r="K39" s="244"/>
      <c r="L39" s="244"/>
      <c r="M39" s="244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  <c r="IO39" s="241"/>
      <c r="IP39" s="241"/>
      <c r="IQ39" s="241"/>
      <c r="IR39" s="241"/>
      <c r="IS39" s="241"/>
      <c r="IT39" s="241"/>
      <c r="IU39" s="241"/>
      <c r="IV39" s="241"/>
    </row>
    <row r="40" spans="2:13" ht="43.5"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3" spans="2:13" ht="43.5">
      <c r="B43" s="236" t="s">
        <v>544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43.5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</row>
    <row r="45" spans="2:13" ht="43.5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</row>
    <row r="46" spans="2:13" ht="43.5">
      <c r="B46" s="236" t="s">
        <v>549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43.5">
      <c r="B47" s="238" t="s">
        <v>552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</row>
    <row r="48" spans="2:13" ht="43.5">
      <c r="B48" s="23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</row>
    <row r="49" spans="2:13" ht="57.75">
      <c r="B49" s="246" t="s">
        <v>547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</row>
    <row r="50" spans="2:256" ht="18.75">
      <c r="B50" s="241"/>
      <c r="C50" s="242"/>
      <c r="D50" s="242"/>
      <c r="E50" s="243"/>
      <c r="F50" s="243"/>
      <c r="G50" s="244"/>
      <c r="H50" s="244"/>
      <c r="I50" s="244"/>
      <c r="J50" s="244"/>
      <c r="K50" s="244"/>
      <c r="L50" s="244"/>
      <c r="M50" s="244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1"/>
      <c r="FJ50" s="241"/>
      <c r="FK50" s="241"/>
      <c r="FL50" s="241"/>
      <c r="FM50" s="241"/>
      <c r="FN50" s="241"/>
      <c r="FO50" s="241"/>
      <c r="FP50" s="241"/>
      <c r="FQ50" s="241"/>
      <c r="FR50" s="241"/>
      <c r="FS50" s="241"/>
      <c r="FT50" s="241"/>
      <c r="FU50" s="241"/>
      <c r="FV50" s="241"/>
      <c r="FW50" s="241"/>
      <c r="FX50" s="241"/>
      <c r="FY50" s="241"/>
      <c r="FZ50" s="241"/>
      <c r="GA50" s="241"/>
      <c r="GB50" s="241"/>
      <c r="GC50" s="241"/>
      <c r="GD50" s="241"/>
      <c r="GE50" s="241"/>
      <c r="GF50" s="241"/>
      <c r="GG50" s="241"/>
      <c r="GH50" s="241"/>
      <c r="GI50" s="241"/>
      <c r="GJ50" s="241"/>
      <c r="GK50" s="241"/>
      <c r="GL50" s="241"/>
      <c r="GM50" s="241"/>
      <c r="GN50" s="241"/>
      <c r="GO50" s="241"/>
      <c r="GP50" s="241"/>
      <c r="GQ50" s="241"/>
      <c r="GR50" s="241"/>
      <c r="GS50" s="241"/>
      <c r="GT50" s="241"/>
      <c r="GU50" s="241"/>
      <c r="GV50" s="241"/>
      <c r="GW50" s="241"/>
      <c r="GX50" s="241"/>
      <c r="GY50" s="241"/>
      <c r="GZ50" s="241"/>
      <c r="HA50" s="241"/>
      <c r="HB50" s="241"/>
      <c r="HC50" s="241"/>
      <c r="HD50" s="241"/>
      <c r="HE50" s="241"/>
      <c r="HF50" s="241"/>
      <c r="HG50" s="241"/>
      <c r="HH50" s="241"/>
      <c r="HI50" s="241"/>
      <c r="HJ50" s="241"/>
      <c r="HK50" s="241"/>
      <c r="HL50" s="241"/>
      <c r="HM50" s="241"/>
      <c r="HN50" s="241"/>
      <c r="HO50" s="241"/>
      <c r="HP50" s="241"/>
      <c r="HQ50" s="241"/>
      <c r="HR50" s="241"/>
      <c r="HS50" s="241"/>
      <c r="HT50" s="241"/>
      <c r="HU50" s="241"/>
      <c r="HV50" s="241"/>
      <c r="HW50" s="241"/>
      <c r="HX50" s="241"/>
      <c r="HY50" s="241"/>
      <c r="HZ50" s="241"/>
      <c r="IA50" s="241"/>
      <c r="IB50" s="241"/>
      <c r="IC50" s="241"/>
      <c r="ID50" s="241"/>
      <c r="IE50" s="241"/>
      <c r="IF50" s="241"/>
      <c r="IG50" s="241"/>
      <c r="IH50" s="241"/>
      <c r="II50" s="241"/>
      <c r="IJ50" s="241"/>
      <c r="IK50" s="241"/>
      <c r="IL50" s="241"/>
      <c r="IM50" s="241"/>
      <c r="IN50" s="241"/>
      <c r="IO50" s="241"/>
      <c r="IP50" s="241"/>
      <c r="IQ50" s="241"/>
      <c r="IR50" s="241"/>
      <c r="IS50" s="241"/>
      <c r="IT50" s="241"/>
      <c r="IU50" s="241"/>
      <c r="IV50" s="241"/>
    </row>
    <row r="51" spans="2:13" ht="43.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4" spans="2:13" ht="43.5">
      <c r="B54" s="236" t="s">
        <v>544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</row>
    <row r="55" spans="2:13" ht="43.5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</row>
    <row r="56" spans="2:13" ht="43.5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</row>
    <row r="57" spans="2:13" ht="43.5">
      <c r="B57" s="236" t="s">
        <v>553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</row>
    <row r="58" spans="2:13" ht="43.5">
      <c r="B58" s="238" t="s">
        <v>552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</row>
    <row r="59" spans="2:13" ht="43.5">
      <c r="B59" s="239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2:13" ht="57.75">
      <c r="B60" s="246" t="s">
        <v>548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</row>
    <row r="61" spans="2:256" ht="18.75">
      <c r="B61" s="241"/>
      <c r="C61" s="242"/>
      <c r="D61" s="242"/>
      <c r="E61" s="243"/>
      <c r="F61" s="243"/>
      <c r="G61" s="244"/>
      <c r="H61" s="244"/>
      <c r="I61" s="244"/>
      <c r="J61" s="244"/>
      <c r="K61" s="244"/>
      <c r="L61" s="244"/>
      <c r="M61" s="244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1"/>
      <c r="FL61" s="241"/>
      <c r="FM61" s="241"/>
      <c r="FN61" s="241"/>
      <c r="FO61" s="241"/>
      <c r="FP61" s="241"/>
      <c r="FQ61" s="241"/>
      <c r="FR61" s="241"/>
      <c r="FS61" s="241"/>
      <c r="FT61" s="241"/>
      <c r="FU61" s="241"/>
      <c r="FV61" s="241"/>
      <c r="FW61" s="241"/>
      <c r="FX61" s="241"/>
      <c r="FY61" s="241"/>
      <c r="FZ61" s="241"/>
      <c r="GA61" s="241"/>
      <c r="GB61" s="241"/>
      <c r="GC61" s="241"/>
      <c r="GD61" s="241"/>
      <c r="GE61" s="241"/>
      <c r="GF61" s="241"/>
      <c r="GG61" s="241"/>
      <c r="GH61" s="241"/>
      <c r="GI61" s="241"/>
      <c r="GJ61" s="241"/>
      <c r="GK61" s="241"/>
      <c r="GL61" s="241"/>
      <c r="GM61" s="241"/>
      <c r="GN61" s="241"/>
      <c r="GO61" s="241"/>
      <c r="GP61" s="241"/>
      <c r="GQ61" s="241"/>
      <c r="GR61" s="241"/>
      <c r="GS61" s="241"/>
      <c r="GT61" s="241"/>
      <c r="GU61" s="241"/>
      <c r="GV61" s="241"/>
      <c r="GW61" s="241"/>
      <c r="GX61" s="241"/>
      <c r="GY61" s="241"/>
      <c r="GZ61" s="241"/>
      <c r="HA61" s="241"/>
      <c r="HB61" s="241"/>
      <c r="HC61" s="241"/>
      <c r="HD61" s="241"/>
      <c r="HE61" s="241"/>
      <c r="HF61" s="241"/>
      <c r="HG61" s="241"/>
      <c r="HH61" s="241"/>
      <c r="HI61" s="241"/>
      <c r="HJ61" s="241"/>
      <c r="HK61" s="241"/>
      <c r="HL61" s="241"/>
      <c r="HM61" s="241"/>
      <c r="HN61" s="241"/>
      <c r="HO61" s="241"/>
      <c r="HP61" s="241"/>
      <c r="HQ61" s="241"/>
      <c r="HR61" s="241"/>
      <c r="HS61" s="241"/>
      <c r="HT61" s="241"/>
      <c r="HU61" s="241"/>
      <c r="HV61" s="241"/>
      <c r="HW61" s="241"/>
      <c r="HX61" s="241"/>
      <c r="HY61" s="241"/>
      <c r="HZ61" s="241"/>
      <c r="IA61" s="241"/>
      <c r="IB61" s="241"/>
      <c r="IC61" s="241"/>
      <c r="ID61" s="241"/>
      <c r="IE61" s="241"/>
      <c r="IF61" s="241"/>
      <c r="IG61" s="241"/>
      <c r="IH61" s="241"/>
      <c r="II61" s="241"/>
      <c r="IJ61" s="241"/>
      <c r="IK61" s="241"/>
      <c r="IL61" s="241"/>
      <c r="IM61" s="241"/>
      <c r="IN61" s="241"/>
      <c r="IO61" s="241"/>
      <c r="IP61" s="241"/>
      <c r="IQ61" s="241"/>
      <c r="IR61" s="241"/>
      <c r="IS61" s="241"/>
      <c r="IT61" s="241"/>
      <c r="IU61" s="241"/>
      <c r="IV61" s="241"/>
    </row>
    <row r="62" spans="2:13" ht="43.5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5" spans="2:13" ht="43.5">
      <c r="B65" s="236" t="s">
        <v>544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</sheetData>
  <sheetProtection/>
  <mergeCells count="24">
    <mergeCell ref="B60:M60"/>
    <mergeCell ref="B65:M65"/>
    <mergeCell ref="B24:M24"/>
    <mergeCell ref="B25:M25"/>
    <mergeCell ref="B27:M27"/>
    <mergeCell ref="B32:M32"/>
    <mergeCell ref="B46:M46"/>
    <mergeCell ref="B47:M47"/>
    <mergeCell ref="B49:M49"/>
    <mergeCell ref="B54:M54"/>
    <mergeCell ref="B57:M57"/>
    <mergeCell ref="B58:M58"/>
    <mergeCell ref="B16:M16"/>
    <mergeCell ref="B21:M21"/>
    <mergeCell ref="B35:M35"/>
    <mergeCell ref="B36:M36"/>
    <mergeCell ref="B38:M38"/>
    <mergeCell ref="B43:M43"/>
    <mergeCell ref="B2:E2"/>
    <mergeCell ref="B3:E3"/>
    <mergeCell ref="B5:M5"/>
    <mergeCell ref="B10:M10"/>
    <mergeCell ref="B13:M13"/>
    <mergeCell ref="B14:M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35" sqref="D35"/>
    </sheetView>
  </sheetViews>
  <sheetFormatPr defaultColWidth="9.140625" defaultRowHeight="12"/>
  <cols>
    <col min="1" max="5" width="24.140625" style="0" customWidth="1"/>
    <col min="6" max="6" width="12.00390625" style="0" bestFit="1" customWidth="1"/>
  </cols>
  <sheetData>
    <row r="1" spans="1:5" ht="24" customHeight="1">
      <c r="A1" s="221" t="s">
        <v>327</v>
      </c>
      <c r="B1" s="221"/>
      <c r="C1" s="221"/>
      <c r="D1" s="221"/>
      <c r="E1" s="221"/>
    </row>
    <row r="2" spans="1:5" ht="24" customHeight="1">
      <c r="A2" s="222" t="s">
        <v>348</v>
      </c>
      <c r="B2" s="222"/>
      <c r="C2" s="222"/>
      <c r="D2" s="222"/>
      <c r="E2" s="222"/>
    </row>
    <row r="3" spans="1:5" ht="24" customHeight="1">
      <c r="A3" s="63"/>
      <c r="B3" s="58"/>
      <c r="C3" s="58"/>
      <c r="D3" s="63"/>
      <c r="E3" s="63"/>
    </row>
    <row r="4" spans="1:5" ht="16.5" customHeight="1">
      <c r="A4" s="64" t="s">
        <v>328</v>
      </c>
      <c r="B4" s="59"/>
      <c r="C4" s="59"/>
      <c r="D4" s="65"/>
      <c r="E4" s="95" t="s">
        <v>329</v>
      </c>
    </row>
    <row r="5" spans="1:5" ht="21" customHeight="1">
      <c r="A5" s="223" t="s">
        <v>330</v>
      </c>
      <c r="B5" s="224"/>
      <c r="C5" s="225" t="s">
        <v>331</v>
      </c>
      <c r="D5" s="226" t="s">
        <v>332</v>
      </c>
      <c r="E5" s="227"/>
    </row>
    <row r="6" spans="1:5" ht="21" customHeight="1">
      <c r="A6" s="66" t="s">
        <v>333</v>
      </c>
      <c r="B6" s="60" t="s">
        <v>334</v>
      </c>
      <c r="C6" s="225"/>
      <c r="D6" s="67" t="s">
        <v>334</v>
      </c>
      <c r="E6" s="68" t="s">
        <v>333</v>
      </c>
    </row>
    <row r="7" spans="1:5" ht="21" customHeight="1">
      <c r="A7" s="69">
        <f aca="true" t="shared" si="0" ref="A7:A12">SUM(B7-D7)</f>
        <v>9013098</v>
      </c>
      <c r="B7" s="70">
        <f>399474929+17553737</f>
        <v>417028666</v>
      </c>
      <c r="C7" s="71" t="s">
        <v>335</v>
      </c>
      <c r="D7" s="72">
        <v>408015568</v>
      </c>
      <c r="E7" s="69"/>
    </row>
    <row r="8" spans="1:5" ht="21" customHeight="1">
      <c r="A8" s="69">
        <f t="shared" si="0"/>
        <v>0</v>
      </c>
      <c r="B8" s="70">
        <f>장부!F83+3245910</f>
        <v>51645910</v>
      </c>
      <c r="C8" s="71" t="s">
        <v>303</v>
      </c>
      <c r="D8" s="73">
        <f>장부!G83</f>
        <v>51645910</v>
      </c>
      <c r="E8" s="69"/>
    </row>
    <row r="9" spans="1:5" ht="21" customHeight="1">
      <c r="A9" s="69">
        <f t="shared" si="0"/>
        <v>48400000</v>
      </c>
      <c r="B9" s="70">
        <f>SUM(장부!F196)+장부!F202</f>
        <v>58873110</v>
      </c>
      <c r="C9" s="71" t="s">
        <v>302</v>
      </c>
      <c r="D9" s="72">
        <f>장부!G202+1131830</f>
        <v>10473110</v>
      </c>
      <c r="E9" s="69"/>
    </row>
    <row r="10" spans="1:5" ht="21" customHeight="1">
      <c r="A10" s="69">
        <f t="shared" si="0"/>
        <v>38020</v>
      </c>
      <c r="B10" s="70">
        <f>장부!F215+32250</f>
        <v>38020</v>
      </c>
      <c r="C10" s="71" t="s">
        <v>336</v>
      </c>
      <c r="D10" s="72">
        <f>장부!G215</f>
        <v>0</v>
      </c>
      <c r="E10" s="69"/>
    </row>
    <row r="11" spans="1:5" ht="21" customHeight="1">
      <c r="A11" s="69">
        <f t="shared" si="0"/>
        <v>45663</v>
      </c>
      <c r="B11" s="70">
        <f>장부!F119+6851097</f>
        <v>26512067</v>
      </c>
      <c r="C11" s="71" t="s">
        <v>317</v>
      </c>
      <c r="D11" s="72">
        <f>장부!G119</f>
        <v>26466404</v>
      </c>
      <c r="E11" s="69"/>
    </row>
    <row r="12" spans="1:5" ht="21" customHeight="1">
      <c r="A12" s="69">
        <f t="shared" si="0"/>
        <v>89463636</v>
      </c>
      <c r="B12" s="69">
        <v>89463636</v>
      </c>
      <c r="C12" s="71" t="s">
        <v>337</v>
      </c>
      <c r="D12" s="73"/>
      <c r="E12" s="69"/>
    </row>
    <row r="13" spans="1:5" ht="21" customHeight="1">
      <c r="A13" s="69"/>
      <c r="B13" s="70"/>
      <c r="C13" s="71" t="s">
        <v>338</v>
      </c>
      <c r="D13" s="73">
        <v>9172727</v>
      </c>
      <c r="E13" s="69">
        <f>SUM(D13-B13)</f>
        <v>9172727</v>
      </c>
    </row>
    <row r="14" spans="1:6" ht="21" customHeight="1">
      <c r="A14" s="69"/>
      <c r="B14" s="73">
        <f>장부!F86</f>
        <v>26659727</v>
      </c>
      <c r="C14" s="71" t="s">
        <v>323</v>
      </c>
      <c r="D14" s="73">
        <f>장부!G86+26677727</f>
        <v>26939327</v>
      </c>
      <c r="E14" s="69">
        <f>D14-B14</f>
        <v>279600</v>
      </c>
      <c r="F14" s="75"/>
    </row>
    <row r="15" spans="1:5" ht="21" customHeight="1">
      <c r="A15" s="69"/>
      <c r="B15" s="74">
        <f>장부!F262</f>
        <v>14082794</v>
      </c>
      <c r="C15" s="71" t="s">
        <v>322</v>
      </c>
      <c r="D15" s="72">
        <f>장부!G262+1292703+2949688</f>
        <v>18194185</v>
      </c>
      <c r="E15" s="69">
        <f>SUM(D15-B15)</f>
        <v>4111391</v>
      </c>
    </row>
    <row r="16" spans="1:5" ht="21" customHeight="1">
      <c r="A16" s="69"/>
      <c r="B16" s="76">
        <v>0</v>
      </c>
      <c r="C16" s="71" t="s">
        <v>314</v>
      </c>
      <c r="D16" s="72">
        <f>장부!G288+6227918-2949688</f>
        <v>6822877</v>
      </c>
      <c r="E16" s="69">
        <f>SUM(D16-B16)</f>
        <v>6822877</v>
      </c>
    </row>
    <row r="17" spans="1:5" ht="21" customHeight="1">
      <c r="A17" s="69"/>
      <c r="B17" s="70">
        <f>장부!F144</f>
        <v>27767710</v>
      </c>
      <c r="C17" s="71" t="s">
        <v>294</v>
      </c>
      <c r="D17" s="72">
        <f>장부!G144+13709271</f>
        <v>28491442</v>
      </c>
      <c r="E17" s="69">
        <f>SUM(D17-B17)</f>
        <v>723732</v>
      </c>
    </row>
    <row r="18" spans="1:5" ht="21" customHeight="1">
      <c r="A18" s="69"/>
      <c r="B18" s="74"/>
      <c r="C18" s="71" t="s">
        <v>339</v>
      </c>
      <c r="D18" s="72">
        <v>58934454</v>
      </c>
      <c r="E18" s="69">
        <f>SUM(D18-B18)</f>
        <v>58934454</v>
      </c>
    </row>
    <row r="19" spans="1:5" ht="21" customHeight="1">
      <c r="A19" s="257"/>
      <c r="B19" s="258"/>
      <c r="C19" s="259" t="s">
        <v>293</v>
      </c>
      <c r="D19" s="260">
        <f>장부!G43</f>
        <v>147821931</v>
      </c>
      <c r="E19" s="257">
        <f>SUM(D19)</f>
        <v>147821931</v>
      </c>
    </row>
    <row r="20" spans="1:5" ht="21" customHeight="1">
      <c r="A20" s="257"/>
      <c r="B20" s="258"/>
      <c r="C20" s="259" t="s">
        <v>340</v>
      </c>
      <c r="D20" s="260">
        <f>장부!G78</f>
        <v>186000000</v>
      </c>
      <c r="E20" s="257">
        <f>SUM(D20-B20)</f>
        <v>186000000</v>
      </c>
    </row>
    <row r="21" spans="1:5" ht="21" customHeight="1">
      <c r="A21" s="257"/>
      <c r="B21" s="258">
        <f>장부!F273</f>
        <v>0</v>
      </c>
      <c r="C21" s="259" t="s">
        <v>341</v>
      </c>
      <c r="D21" s="260">
        <f>장부!G273</f>
        <v>53280</v>
      </c>
      <c r="E21" s="257">
        <f>SUM(D21-B21)</f>
        <v>53280</v>
      </c>
    </row>
    <row r="22" spans="1:5" ht="21" customHeight="1">
      <c r="A22" s="257"/>
      <c r="B22" s="261"/>
      <c r="C22" s="259" t="s">
        <v>342</v>
      </c>
      <c r="D22" s="260">
        <f>장부!G57</f>
        <v>26737460</v>
      </c>
      <c r="E22" s="257">
        <f>SUM(D22-B22)</f>
        <v>26737460</v>
      </c>
    </row>
    <row r="23" spans="1:5" ht="21" customHeight="1">
      <c r="A23" s="257">
        <f aca="true" t="shared" si="1" ref="A23:A28">SUM(B23-D23)</f>
        <v>107042092</v>
      </c>
      <c r="B23" s="258">
        <f>장부!F26+44000000</f>
        <v>107042092</v>
      </c>
      <c r="C23" s="259" t="s">
        <v>343</v>
      </c>
      <c r="D23" s="262"/>
      <c r="E23" s="257"/>
    </row>
    <row r="24" spans="1:5" ht="21" customHeight="1">
      <c r="A24" s="257">
        <f t="shared" si="1"/>
        <v>186088582</v>
      </c>
      <c r="B24" s="258">
        <f>장부!F76-44000000</f>
        <v>186088582</v>
      </c>
      <c r="C24" s="259" t="s">
        <v>316</v>
      </c>
      <c r="D24" s="260"/>
      <c r="E24" s="257"/>
    </row>
    <row r="25" spans="1:5" ht="21" customHeight="1">
      <c r="A25" s="257">
        <f t="shared" si="1"/>
        <v>0</v>
      </c>
      <c r="B25" s="258"/>
      <c r="C25" s="259" t="s">
        <v>344</v>
      </c>
      <c r="D25" s="260"/>
      <c r="E25" s="257"/>
    </row>
    <row r="26" spans="1:5" ht="21" customHeight="1">
      <c r="A26" s="257">
        <f t="shared" si="1"/>
        <v>48764</v>
      </c>
      <c r="B26" s="258">
        <f>장부!F284</f>
        <v>48764</v>
      </c>
      <c r="C26" s="259" t="s">
        <v>345</v>
      </c>
      <c r="D26" s="260">
        <f>장부!G284</f>
        <v>0</v>
      </c>
      <c r="E26" s="257"/>
    </row>
    <row r="27" spans="1:5" ht="21" customHeight="1">
      <c r="A27" s="257">
        <f t="shared" si="1"/>
        <v>0</v>
      </c>
      <c r="B27" s="263">
        <v>0</v>
      </c>
      <c r="C27" s="259" t="s">
        <v>346</v>
      </c>
      <c r="D27" s="260"/>
      <c r="E27" s="257"/>
    </row>
    <row r="28" spans="1:5" ht="21" customHeight="1">
      <c r="A28" s="257">
        <f t="shared" si="1"/>
        <v>517597</v>
      </c>
      <c r="B28" s="258">
        <f>장부!F49</f>
        <v>517597</v>
      </c>
      <c r="C28" s="259" t="s">
        <v>347</v>
      </c>
      <c r="D28" s="262"/>
      <c r="E28" s="257"/>
    </row>
    <row r="29" spans="1:5" ht="21" customHeight="1">
      <c r="A29" s="257">
        <f>SUM(A7:A28)</f>
        <v>440657452</v>
      </c>
      <c r="B29" s="264">
        <f>SUM(B7:B28)</f>
        <v>1005768675</v>
      </c>
      <c r="C29" s="265" t="s">
        <v>334</v>
      </c>
      <c r="D29" s="257">
        <f>SUM(D7:D28)</f>
        <v>1005768675</v>
      </c>
      <c r="E29" s="257">
        <f>SUM(E7:E28)</f>
        <v>440657452</v>
      </c>
    </row>
    <row r="31" ht="12">
      <c r="C31" s="75">
        <f>A29-E29</f>
        <v>0</v>
      </c>
    </row>
    <row r="32" ht="12">
      <c r="A32" s="75"/>
    </row>
    <row r="33" spans="1:6" ht="12">
      <c r="A33" s="75"/>
      <c r="C33" s="75"/>
      <c r="D33" s="75"/>
      <c r="E33" s="75"/>
      <c r="F33" s="75"/>
    </row>
    <row r="34" spans="1:6" ht="12">
      <c r="A34" s="75"/>
      <c r="D34" s="75"/>
      <c r="E34" s="75"/>
      <c r="F34" s="75"/>
    </row>
    <row r="35" ht="12">
      <c r="A35" s="75"/>
    </row>
    <row r="36" ht="12">
      <c r="A36" s="75"/>
    </row>
    <row r="37" ht="12">
      <c r="A37" s="75"/>
    </row>
    <row r="38" ht="12">
      <c r="A38" s="75"/>
    </row>
    <row r="39" ht="12">
      <c r="A39" s="75"/>
    </row>
    <row r="40" ht="12">
      <c r="A40" s="75"/>
    </row>
    <row r="41" ht="12">
      <c r="A41" s="75"/>
    </row>
    <row r="42" ht="12">
      <c r="A42" s="75"/>
    </row>
    <row r="43" ht="12">
      <c r="A43" s="75"/>
    </row>
    <row r="44" ht="12">
      <c r="A44" s="75"/>
    </row>
    <row r="45" ht="12">
      <c r="A45" s="75"/>
    </row>
    <row r="46" ht="12">
      <c r="A46" s="75"/>
    </row>
    <row r="47" ht="12">
      <c r="A47" s="75"/>
    </row>
    <row r="48" ht="12">
      <c r="A48" s="75"/>
    </row>
    <row r="49" ht="12">
      <c r="A49" s="75"/>
    </row>
    <row r="50" ht="12">
      <c r="A50" s="75"/>
    </row>
    <row r="51" ht="12">
      <c r="A51" s="75"/>
    </row>
    <row r="52" ht="12">
      <c r="A52" s="75"/>
    </row>
    <row r="53" ht="12">
      <c r="A53" s="75"/>
    </row>
    <row r="54" ht="12">
      <c r="A54" s="75"/>
    </row>
    <row r="55" ht="12">
      <c r="A55" s="75"/>
    </row>
  </sheetData>
  <sheetProtection/>
  <mergeCells count="5">
    <mergeCell ref="A1:E1"/>
    <mergeCell ref="A2:E2"/>
    <mergeCell ref="A5:B5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1">
      <selection activeCell="E37" sqref="E37"/>
    </sheetView>
  </sheetViews>
  <sheetFormatPr defaultColWidth="9.140625" defaultRowHeight="12"/>
  <cols>
    <col min="1" max="2" width="22.421875" style="0" customWidth="1"/>
    <col min="3" max="3" width="33.00390625" style="248" customWidth="1"/>
    <col min="4" max="5" width="21.140625" style="0" customWidth="1"/>
    <col min="7" max="7" width="9.7109375" style="96" bestFit="1" customWidth="1"/>
    <col min="8" max="9" width="9.140625" style="96" customWidth="1"/>
  </cols>
  <sheetData>
    <row r="1" spans="1:5" ht="18.75" customHeight="1">
      <c r="A1" s="228" t="s">
        <v>349</v>
      </c>
      <c r="B1" s="228"/>
      <c r="C1" s="228"/>
      <c r="D1" s="228"/>
      <c r="E1" s="228"/>
    </row>
    <row r="2" spans="1:5" ht="18.75" customHeight="1">
      <c r="A2" s="229" t="s">
        <v>359</v>
      </c>
      <c r="B2" s="229"/>
      <c r="C2" s="229"/>
      <c r="D2" s="229"/>
      <c r="E2" s="229"/>
    </row>
    <row r="3" spans="1:4" ht="18.75" customHeight="1" thickBot="1">
      <c r="A3" t="s">
        <v>328</v>
      </c>
      <c r="B3" s="77"/>
      <c r="D3" s="77"/>
    </row>
    <row r="4" spans="1:5" ht="35.25" customHeight="1" thickBot="1">
      <c r="A4" s="78" t="s">
        <v>350</v>
      </c>
      <c r="B4" s="79" t="s">
        <v>351</v>
      </c>
      <c r="C4" s="249" t="s">
        <v>2</v>
      </c>
      <c r="D4" s="79" t="s">
        <v>352</v>
      </c>
      <c r="E4" s="80" t="s">
        <v>350</v>
      </c>
    </row>
    <row r="5" spans="1:5" ht="27.75" customHeight="1" thickTop="1">
      <c r="A5" s="81"/>
      <c r="B5" s="82"/>
      <c r="C5" s="250" t="s">
        <v>293</v>
      </c>
      <c r="D5" s="82">
        <f>합계잔액시산표!D19</f>
        <v>147821931</v>
      </c>
      <c r="E5" s="83">
        <f>SUM(D5-B5)</f>
        <v>147821931</v>
      </c>
    </row>
    <row r="6" spans="1:5" ht="27.75" customHeight="1">
      <c r="A6" s="84"/>
      <c r="B6" s="61"/>
      <c r="C6" s="251" t="s">
        <v>340</v>
      </c>
      <c r="D6" s="61">
        <f>합계잔액시산표!D20</f>
        <v>186000000</v>
      </c>
      <c r="E6" s="85">
        <f>SUM(D6-B6)</f>
        <v>186000000</v>
      </c>
    </row>
    <row r="7" spans="1:5" ht="27.75" customHeight="1">
      <c r="A7" s="86"/>
      <c r="B7" s="61">
        <f>'[1]합계잔액시산표(전기이월포함)'!B21</f>
        <v>0</v>
      </c>
      <c r="C7" s="251" t="s">
        <v>341</v>
      </c>
      <c r="D7" s="61">
        <f>합계잔액시산표!D21</f>
        <v>53280</v>
      </c>
      <c r="E7" s="85">
        <f>SUM(D7)</f>
        <v>53280</v>
      </c>
    </row>
    <row r="8" spans="1:5" ht="27.75" customHeight="1">
      <c r="A8" s="86"/>
      <c r="B8" s="61">
        <f>'[1]합계잔액시산표(전기이월포함)'!B22</f>
        <v>0</v>
      </c>
      <c r="C8" s="251" t="s">
        <v>342</v>
      </c>
      <c r="D8" s="61">
        <f>합계잔액시산표!D22</f>
        <v>26737460</v>
      </c>
      <c r="E8" s="85">
        <f>SUM(D8)</f>
        <v>26737460</v>
      </c>
    </row>
    <row r="9" spans="1:5" ht="27.75" customHeight="1">
      <c r="A9" s="86">
        <f aca="true" t="shared" si="0" ref="A9:A14">SUM(B9-D9)</f>
        <v>107042092</v>
      </c>
      <c r="B9" s="61">
        <f>합계잔액시산표!B23</f>
        <v>107042092</v>
      </c>
      <c r="C9" s="251" t="s">
        <v>343</v>
      </c>
      <c r="D9" s="62"/>
      <c r="E9" s="85"/>
    </row>
    <row r="10" spans="1:5" ht="27.75" customHeight="1">
      <c r="A10" s="86">
        <f t="shared" si="0"/>
        <v>186088582</v>
      </c>
      <c r="B10" s="61">
        <f>합계잔액시산표!B24</f>
        <v>186088582</v>
      </c>
      <c r="C10" s="251" t="s">
        <v>316</v>
      </c>
      <c r="D10" s="61"/>
      <c r="E10" s="87"/>
    </row>
    <row r="11" spans="1:5" ht="27.75" customHeight="1">
      <c r="A11" s="86">
        <f t="shared" si="0"/>
        <v>0</v>
      </c>
      <c r="B11" s="61">
        <f>'[1]합계잔액시산표(전기이월포함)'!B25</f>
        <v>0</v>
      </c>
      <c r="C11" s="251" t="s">
        <v>344</v>
      </c>
      <c r="D11" s="61"/>
      <c r="E11" s="85"/>
    </row>
    <row r="12" spans="1:5" ht="27.75" customHeight="1">
      <c r="A12" s="86">
        <f t="shared" si="0"/>
        <v>48764</v>
      </c>
      <c r="B12" s="61">
        <f>합계잔액시산표!B26</f>
        <v>48764</v>
      </c>
      <c r="C12" s="251" t="s">
        <v>345</v>
      </c>
      <c r="D12" s="61"/>
      <c r="E12" s="87"/>
    </row>
    <row r="13" spans="1:5" ht="27.75" customHeight="1">
      <c r="A13" s="86">
        <f t="shared" si="0"/>
        <v>0</v>
      </c>
      <c r="B13" s="61">
        <f>'[1]합계잔액시산표(전기이월포함)'!B27</f>
        <v>0</v>
      </c>
      <c r="C13" s="251" t="s">
        <v>346</v>
      </c>
      <c r="D13" s="61"/>
      <c r="E13" s="87"/>
    </row>
    <row r="14" spans="1:5" ht="27.75" customHeight="1">
      <c r="A14" s="86">
        <f t="shared" si="0"/>
        <v>517597</v>
      </c>
      <c r="B14" s="61">
        <f>합계잔액시산표!A28</f>
        <v>517597</v>
      </c>
      <c r="C14" s="251" t="s">
        <v>347</v>
      </c>
      <c r="D14" s="62"/>
      <c r="E14" s="87"/>
    </row>
    <row r="15" spans="1:5" ht="27.75" customHeight="1">
      <c r="A15" s="88">
        <f>SUM(A9:A14)</f>
        <v>293697035</v>
      </c>
      <c r="B15" s="89">
        <f>SUM(B5:B14)</f>
        <v>293697035</v>
      </c>
      <c r="C15" s="252" t="s">
        <v>353</v>
      </c>
      <c r="D15" s="89">
        <f>SUM(D5:D14)</f>
        <v>360612671</v>
      </c>
      <c r="E15" s="90">
        <f>SUM(E5:E14)</f>
        <v>360612671</v>
      </c>
    </row>
    <row r="16" spans="1:5" ht="27.75" customHeight="1" thickBot="1">
      <c r="A16" s="91">
        <f>SUM(E15-A15)</f>
        <v>66915636</v>
      </c>
      <c r="B16" s="92"/>
      <c r="C16" s="253" t="s">
        <v>354</v>
      </c>
      <c r="D16" s="92"/>
      <c r="E16" s="93"/>
    </row>
    <row r="17" spans="1:5" ht="18.75" customHeight="1">
      <c r="A17" s="10"/>
      <c r="B17" s="13"/>
      <c r="C17" s="254"/>
      <c r="D17" s="13"/>
      <c r="E17" s="10"/>
    </row>
    <row r="18" spans="1:5" ht="18.75" customHeight="1">
      <c r="A18" s="10"/>
      <c r="B18" s="13"/>
      <c r="C18" s="254"/>
      <c r="D18" s="13"/>
      <c r="E18" s="10"/>
    </row>
    <row r="19" spans="1:5" ht="18.75" customHeight="1">
      <c r="A19" s="228" t="s">
        <v>355</v>
      </c>
      <c r="B19" s="228"/>
      <c r="C19" s="228"/>
      <c r="D19" s="228"/>
      <c r="E19" s="228"/>
    </row>
    <row r="20" spans="1:5" ht="18.75" customHeight="1">
      <c r="A20" s="229" t="s">
        <v>358</v>
      </c>
      <c r="B20" s="229"/>
      <c r="C20" s="229"/>
      <c r="D20" s="229"/>
      <c r="E20" s="229"/>
    </row>
    <row r="21" spans="1:5" ht="18.75" customHeight="1" thickBot="1">
      <c r="A21" s="10" t="s">
        <v>328</v>
      </c>
      <c r="B21" s="13"/>
      <c r="C21" s="254"/>
      <c r="D21" s="13"/>
      <c r="E21" s="10"/>
    </row>
    <row r="22" spans="1:5" ht="26.25" customHeight="1" thickBot="1">
      <c r="A22" s="78" t="s">
        <v>356</v>
      </c>
      <c r="B22" s="79" t="s">
        <v>330</v>
      </c>
      <c r="C22" s="249" t="s">
        <v>2</v>
      </c>
      <c r="D22" s="79" t="s">
        <v>332</v>
      </c>
      <c r="E22" s="80" t="s">
        <v>356</v>
      </c>
    </row>
    <row r="23" spans="1:5" ht="26.25" customHeight="1" thickTop="1">
      <c r="A23" s="109">
        <f>SUM(B23-D23)</f>
        <v>9013098</v>
      </c>
      <c r="B23" s="82">
        <f>합계잔액시산표!B7</f>
        <v>417028666</v>
      </c>
      <c r="C23" s="250" t="s">
        <v>335</v>
      </c>
      <c r="D23" s="82">
        <f>합계잔액시산표!D7</f>
        <v>408015568</v>
      </c>
      <c r="E23" s="110"/>
    </row>
    <row r="24" spans="1:5" ht="26.25" customHeight="1">
      <c r="A24" s="111">
        <f>SUM(B24-D24)</f>
        <v>0</v>
      </c>
      <c r="B24" s="82">
        <f>합계잔액시산표!B8</f>
        <v>51645910</v>
      </c>
      <c r="C24" s="255" t="str">
        <f>합계잔액시산표!C8</f>
        <v>미수금</v>
      </c>
      <c r="D24" s="82">
        <f>합계잔액시산표!D8</f>
        <v>51645910</v>
      </c>
      <c r="E24" s="112"/>
    </row>
    <row r="25" spans="1:5" ht="26.25" customHeight="1">
      <c r="A25" s="61">
        <f>합계잔액시산표!A9</f>
        <v>48400000</v>
      </c>
      <c r="B25" s="61">
        <f>합계잔액시산표!B9</f>
        <v>58873110</v>
      </c>
      <c r="C25" s="256" t="str">
        <f>합계잔액시산표!C9</f>
        <v>선급금</v>
      </c>
      <c r="D25" s="61">
        <f>합계잔액시산표!D9</f>
        <v>10473110</v>
      </c>
      <c r="E25" s="61">
        <f>합계잔액시산표!E9</f>
        <v>0</v>
      </c>
    </row>
    <row r="26" spans="1:5" ht="26.25" customHeight="1">
      <c r="A26" s="111">
        <f>SUM(B26-D26)</f>
        <v>38020</v>
      </c>
      <c r="B26" s="82">
        <f>합계잔액시산표!B10</f>
        <v>38020</v>
      </c>
      <c r="C26" s="251" t="s">
        <v>336</v>
      </c>
      <c r="D26" s="82">
        <f>'[1]합계잔액시산표(전기이월포함)'!D9</f>
        <v>0</v>
      </c>
      <c r="E26" s="112"/>
    </row>
    <row r="27" spans="1:5" ht="26.25" customHeight="1">
      <c r="A27" s="111">
        <f>SUM(B27-D27)</f>
        <v>45663</v>
      </c>
      <c r="B27" s="82">
        <f>합계잔액시산표!B11</f>
        <v>26512067</v>
      </c>
      <c r="C27" s="255" t="str">
        <f>합계잔액시산표!C11</f>
        <v>부가세대급금</v>
      </c>
      <c r="D27" s="82">
        <f>합계잔액시산표!D11</f>
        <v>26466404</v>
      </c>
      <c r="E27" s="112"/>
    </row>
    <row r="28" spans="1:5" ht="26.25" customHeight="1">
      <c r="A28" s="111">
        <f>합계잔액시산표!A12</f>
        <v>89463636</v>
      </c>
      <c r="B28" s="82">
        <f>합계잔액시산표!B12</f>
        <v>89463636</v>
      </c>
      <c r="C28" s="251" t="s">
        <v>337</v>
      </c>
      <c r="D28" s="82">
        <f>'[1]합계잔액시산표(전기이월포함)'!D11</f>
        <v>0</v>
      </c>
      <c r="E28" s="112"/>
    </row>
    <row r="29" spans="1:5" ht="26.25" customHeight="1">
      <c r="A29" s="111"/>
      <c r="B29" s="82">
        <f>'[1]합계잔액시산표(전기이월포함)'!B12</f>
        <v>0</v>
      </c>
      <c r="C29" s="251" t="s">
        <v>338</v>
      </c>
      <c r="D29" s="82">
        <f>'[1]합계잔액시산표(전기이월포함)'!D12</f>
        <v>9172727</v>
      </c>
      <c r="E29" s="113">
        <f>SUM(D29)</f>
        <v>9172727</v>
      </c>
    </row>
    <row r="30" spans="1:5" ht="26.25" customHeight="1">
      <c r="A30" s="114"/>
      <c r="B30" s="82">
        <f>합계잔액시산표!B14</f>
        <v>26659727</v>
      </c>
      <c r="C30" s="255" t="str">
        <f>합계잔액시산표!C14</f>
        <v>미지급금</v>
      </c>
      <c r="D30" s="82">
        <f>합계잔액시산표!D14</f>
        <v>26939327</v>
      </c>
      <c r="E30" s="115">
        <f>SUM(D30-B30)</f>
        <v>279600</v>
      </c>
    </row>
    <row r="31" spans="1:5" ht="26.25" customHeight="1">
      <c r="A31" s="114"/>
      <c r="B31" s="82">
        <f>합계잔액시산표!B15</f>
        <v>14082794</v>
      </c>
      <c r="C31" s="255" t="str">
        <f>합계잔액시산표!C15</f>
        <v>예수금</v>
      </c>
      <c r="D31" s="82">
        <f>합계잔액시산표!D15</f>
        <v>18194185</v>
      </c>
      <c r="E31" s="115">
        <f>SUM(D31-B31)</f>
        <v>4111391</v>
      </c>
    </row>
    <row r="32" spans="1:5" ht="26.25" customHeight="1">
      <c r="A32" s="114"/>
      <c r="B32" s="82">
        <f>합계잔액시산표!B16</f>
        <v>0</v>
      </c>
      <c r="C32" s="255" t="str">
        <f>합계잔액시산표!C16</f>
        <v>퇴직급여충당금</v>
      </c>
      <c r="D32" s="82">
        <f>합계잔액시산표!D16</f>
        <v>6822877</v>
      </c>
      <c r="E32" s="115">
        <f>SUM(D32-B32)</f>
        <v>6822877</v>
      </c>
    </row>
    <row r="33" spans="1:5" ht="26.25" customHeight="1">
      <c r="A33" s="114"/>
      <c r="B33" s="82">
        <f>합계잔액시산표!B17</f>
        <v>27767710</v>
      </c>
      <c r="C33" s="255" t="str">
        <f>합계잔액시산표!C17</f>
        <v>부가세예수금</v>
      </c>
      <c r="D33" s="82">
        <f>합계잔액시산표!D17</f>
        <v>28491442</v>
      </c>
      <c r="E33" s="115">
        <f>SUM(D33-B33)</f>
        <v>723732</v>
      </c>
    </row>
    <row r="34" spans="1:5" ht="26.25" customHeight="1">
      <c r="A34" s="114"/>
      <c r="B34" s="82">
        <f>'[1]합계잔액시산표(전기이월포함)'!B17</f>
        <v>0</v>
      </c>
      <c r="C34" s="251" t="s">
        <v>339</v>
      </c>
      <c r="D34" s="82">
        <f>합계잔액시산표!D18</f>
        <v>58934454</v>
      </c>
      <c r="E34" s="115">
        <f>SUM(D34-B34)</f>
        <v>58934454</v>
      </c>
    </row>
    <row r="35" spans="1:5" ht="26.25" customHeight="1">
      <c r="A35" s="88">
        <f>SUM(A23:A34)</f>
        <v>146960417</v>
      </c>
      <c r="B35" s="89">
        <f>SUM(B23:B34)</f>
        <v>712071640</v>
      </c>
      <c r="C35" s="252" t="s">
        <v>357</v>
      </c>
      <c r="D35" s="89">
        <f>SUM(D23:D34)</f>
        <v>645156004</v>
      </c>
      <c r="E35" s="116">
        <f>SUM(E23:E34)</f>
        <v>80044781</v>
      </c>
    </row>
    <row r="36" spans="1:5" ht="26.25" customHeight="1" thickBot="1">
      <c r="A36" s="117"/>
      <c r="B36" s="94"/>
      <c r="C36" s="266" t="s">
        <v>354</v>
      </c>
      <c r="D36" s="92"/>
      <c r="E36" s="118">
        <f>SUM(A35-E35)</f>
        <v>66915636</v>
      </c>
    </row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34.8515625" style="119" customWidth="1"/>
    <col min="2" max="2" width="17.00390625" style="119" customWidth="1"/>
    <col min="3" max="3" width="16.00390625" style="119" customWidth="1"/>
    <col min="4" max="4" width="8.57421875" style="119" hidden="1" customWidth="1"/>
    <col min="5" max="5" width="17.7109375" style="119" customWidth="1"/>
    <col min="6" max="16384" width="9.140625" style="119" customWidth="1"/>
  </cols>
  <sheetData>
    <row r="1" spans="1:5" ht="31.5">
      <c r="A1" s="230" t="s">
        <v>375</v>
      </c>
      <c r="B1" s="230"/>
      <c r="C1" s="231"/>
      <c r="D1" s="230"/>
      <c r="E1" s="230"/>
    </row>
    <row r="2" spans="1:5" ht="23.25" customHeight="1">
      <c r="A2" s="232" t="s">
        <v>541</v>
      </c>
      <c r="B2" s="233"/>
      <c r="C2" s="234"/>
      <c r="D2" s="233"/>
      <c r="E2" s="233"/>
    </row>
    <row r="3" spans="1:5" s="124" customFormat="1" ht="30" customHeight="1">
      <c r="A3" s="120" t="s">
        <v>376</v>
      </c>
      <c r="B3" s="121"/>
      <c r="C3" s="122"/>
      <c r="D3" s="121"/>
      <c r="E3" s="123" t="s">
        <v>377</v>
      </c>
    </row>
    <row r="4" spans="1:5" ht="14.25" thickBot="1">
      <c r="A4" s="125" t="s">
        <v>378</v>
      </c>
      <c r="B4" s="126" t="s">
        <v>379</v>
      </c>
      <c r="C4" s="127" t="s">
        <v>380</v>
      </c>
      <c r="D4" s="126" t="s">
        <v>381</v>
      </c>
      <c r="E4" s="128" t="s">
        <v>542</v>
      </c>
    </row>
    <row r="5" spans="1:5" ht="14.25" thickTop="1">
      <c r="A5" s="129" t="s">
        <v>382</v>
      </c>
      <c r="B5" s="130">
        <f>SUM(B9:B77)</f>
        <v>360612671</v>
      </c>
      <c r="C5" s="131">
        <v>0</v>
      </c>
      <c r="D5" s="132"/>
      <c r="E5" s="133">
        <f>SUM(E6,E54,E72)</f>
        <v>324469145</v>
      </c>
    </row>
    <row r="6" spans="1:5" ht="13.5">
      <c r="A6" s="134" t="s">
        <v>383</v>
      </c>
      <c r="B6" s="135"/>
      <c r="C6" s="136"/>
      <c r="D6" s="137"/>
      <c r="E6" s="138">
        <f>SUM(E8,E23,E31,E39,E48)</f>
        <v>324469145</v>
      </c>
    </row>
    <row r="7" spans="1:5" ht="13.5">
      <c r="A7" s="139" t="s">
        <v>384</v>
      </c>
      <c r="B7" s="140" t="s">
        <v>379</v>
      </c>
      <c r="C7" s="141" t="s">
        <v>380</v>
      </c>
      <c r="D7" s="140" t="s">
        <v>381</v>
      </c>
      <c r="E7" s="140" t="s">
        <v>385</v>
      </c>
    </row>
    <row r="8" spans="1:5" ht="13.5">
      <c r="A8" s="134" t="s">
        <v>386</v>
      </c>
      <c r="B8" s="142">
        <f>SUM(B9,B12,B14,B17,B21)</f>
        <v>0</v>
      </c>
      <c r="C8" s="143"/>
      <c r="D8" s="144"/>
      <c r="E8" s="142">
        <f>SUM(E9,E12,E14,E17,E21)</f>
        <v>138082302</v>
      </c>
    </row>
    <row r="9" spans="1:5" ht="13.5">
      <c r="A9" s="145" t="s">
        <v>387</v>
      </c>
      <c r="B9" s="146"/>
      <c r="C9" s="147"/>
      <c r="D9" s="148"/>
      <c r="E9" s="146">
        <f>SUM(E10:E11)</f>
        <v>0</v>
      </c>
    </row>
    <row r="10" spans="1:5" ht="13.5">
      <c r="A10" s="149" t="s">
        <v>388</v>
      </c>
      <c r="B10" s="146"/>
      <c r="C10" s="147"/>
      <c r="D10" s="150"/>
      <c r="E10" s="151">
        <f>+B10+C10</f>
        <v>0</v>
      </c>
    </row>
    <row r="11" spans="1:5" ht="13.5">
      <c r="A11" s="152" t="s">
        <v>389</v>
      </c>
      <c r="B11" s="146"/>
      <c r="C11" s="147"/>
      <c r="D11" s="144"/>
      <c r="E11" s="151">
        <f>+B11+C11</f>
        <v>0</v>
      </c>
    </row>
    <row r="12" spans="1:5" ht="13.5">
      <c r="A12" s="145" t="s">
        <v>390</v>
      </c>
      <c r="B12" s="148"/>
      <c r="C12" s="153"/>
      <c r="D12" s="148"/>
      <c r="E12" s="151">
        <f>SUM(E13)</f>
        <v>0</v>
      </c>
    </row>
    <row r="13" spans="1:5" ht="13.5">
      <c r="A13" s="152" t="s">
        <v>391</v>
      </c>
      <c r="B13" s="146"/>
      <c r="C13" s="147"/>
      <c r="D13" s="154"/>
      <c r="E13" s="151">
        <f>+B13+C13</f>
        <v>0</v>
      </c>
    </row>
    <row r="14" spans="1:5" ht="13.5">
      <c r="A14" s="145" t="s">
        <v>392</v>
      </c>
      <c r="B14" s="148"/>
      <c r="C14" s="153"/>
      <c r="D14" s="148"/>
      <c r="E14" s="146">
        <f>SUM(E15:E16)</f>
        <v>0</v>
      </c>
    </row>
    <row r="15" spans="1:5" ht="13.5">
      <c r="A15" s="152" t="s">
        <v>393</v>
      </c>
      <c r="B15" s="146"/>
      <c r="C15" s="147"/>
      <c r="D15" s="154"/>
      <c r="E15" s="151">
        <f>+B15+C15</f>
        <v>0</v>
      </c>
    </row>
    <row r="16" spans="1:5" ht="13.5">
      <c r="A16" s="149" t="s">
        <v>394</v>
      </c>
      <c r="B16" s="146"/>
      <c r="C16" s="147"/>
      <c r="D16" s="150"/>
      <c r="E16" s="151">
        <f>+B16+C16</f>
        <v>0</v>
      </c>
    </row>
    <row r="17" spans="1:5" ht="13.5">
      <c r="A17" s="145" t="s">
        <v>395</v>
      </c>
      <c r="B17" s="148"/>
      <c r="C17" s="153"/>
      <c r="D17" s="148"/>
      <c r="E17" s="146">
        <f>SUM(E18:E20)</f>
        <v>0</v>
      </c>
    </row>
    <row r="18" spans="1:5" ht="13.5">
      <c r="A18" s="152" t="s">
        <v>396</v>
      </c>
      <c r="B18" s="146"/>
      <c r="C18" s="147"/>
      <c r="D18" s="144"/>
      <c r="E18" s="151">
        <f>+B18+C18</f>
        <v>0</v>
      </c>
    </row>
    <row r="19" spans="1:5" ht="13.5">
      <c r="A19" s="152"/>
      <c r="B19" s="146"/>
      <c r="C19" s="147"/>
      <c r="D19" s="144"/>
      <c r="E19" s="151"/>
    </row>
    <row r="20" spans="1:5" ht="13.5">
      <c r="A20" s="149" t="s">
        <v>397</v>
      </c>
      <c r="B20" s="146"/>
      <c r="C20" s="147"/>
      <c r="D20" s="150"/>
      <c r="E20" s="151">
        <f>+B20+C20</f>
        <v>0</v>
      </c>
    </row>
    <row r="21" spans="1:5" ht="13.5">
      <c r="A21" s="155" t="s">
        <v>398</v>
      </c>
      <c r="B21" s="150"/>
      <c r="C21" s="153"/>
      <c r="D21" s="156"/>
      <c r="E21" s="151">
        <f>SUM(E22)</f>
        <v>138082302</v>
      </c>
    </row>
    <row r="22" spans="1:5" ht="13.5">
      <c r="A22" s="149" t="s">
        <v>399</v>
      </c>
      <c r="B22" s="151">
        <f>SUM('대차,손익계산서'!D5)</f>
        <v>147821931</v>
      </c>
      <c r="C22" s="157">
        <f>3245910-12985539</f>
        <v>-9739629</v>
      </c>
      <c r="D22" s="150"/>
      <c r="E22" s="151">
        <f>+B22+C22</f>
        <v>138082302</v>
      </c>
    </row>
    <row r="23" spans="1:5" ht="13.5">
      <c r="A23" s="134" t="s">
        <v>400</v>
      </c>
      <c r="B23" s="144"/>
      <c r="C23" s="143"/>
      <c r="D23" s="144"/>
      <c r="E23" s="142">
        <f>SUM(E24,E27,E29)</f>
        <v>186000000</v>
      </c>
    </row>
    <row r="24" spans="1:5" ht="13.5">
      <c r="A24" s="145" t="s">
        <v>387</v>
      </c>
      <c r="B24" s="144"/>
      <c r="C24" s="153"/>
      <c r="D24" s="148"/>
      <c r="E24" s="146">
        <f>SUM(E25:E26)</f>
        <v>0</v>
      </c>
    </row>
    <row r="25" spans="1:5" ht="13.5">
      <c r="A25" s="152" t="s">
        <v>401</v>
      </c>
      <c r="B25" s="146"/>
      <c r="C25" s="157"/>
      <c r="D25" s="154"/>
      <c r="E25" s="151">
        <f>+B25+C25</f>
        <v>0</v>
      </c>
    </row>
    <row r="26" spans="1:5" ht="13.5">
      <c r="A26" s="158" t="s">
        <v>402</v>
      </c>
      <c r="B26" s="147"/>
      <c r="C26" s="147"/>
      <c r="D26" s="159"/>
      <c r="E26" s="151">
        <f>+B26+C26</f>
        <v>0</v>
      </c>
    </row>
    <row r="27" spans="1:5" ht="13.5">
      <c r="A27" s="155" t="s">
        <v>390</v>
      </c>
      <c r="B27" s="150"/>
      <c r="C27" s="143"/>
      <c r="D27" s="150"/>
      <c r="E27" s="151">
        <f>SUM(E28)</f>
        <v>0</v>
      </c>
    </row>
    <row r="28" spans="1:5" ht="13.5">
      <c r="A28" s="149" t="s">
        <v>403</v>
      </c>
      <c r="B28" s="147"/>
      <c r="C28" s="157"/>
      <c r="D28" s="150"/>
      <c r="E28" s="151">
        <f>+B28+C28</f>
        <v>0</v>
      </c>
    </row>
    <row r="29" spans="1:5" ht="13.5">
      <c r="A29" s="145" t="s">
        <v>404</v>
      </c>
      <c r="B29" s="144"/>
      <c r="C29" s="143"/>
      <c r="D29" s="144"/>
      <c r="E29" s="151">
        <f>SUM(E30)</f>
        <v>186000000</v>
      </c>
    </row>
    <row r="30" spans="1:5" ht="13.5">
      <c r="A30" s="152" t="s">
        <v>405</v>
      </c>
      <c r="B30" s="160">
        <f>SUM('대차,손익계산서'!D6)</f>
        <v>186000000</v>
      </c>
      <c r="C30" s="160"/>
      <c r="D30" s="144"/>
      <c r="E30" s="151">
        <f>+B30+C30</f>
        <v>186000000</v>
      </c>
    </row>
    <row r="31" spans="1:5" ht="13.5">
      <c r="A31" s="134" t="s">
        <v>406</v>
      </c>
      <c r="B31" s="144"/>
      <c r="C31" s="143"/>
      <c r="D31" s="144"/>
      <c r="E31" s="142">
        <f>SUM(E32,E36)</f>
        <v>0</v>
      </c>
    </row>
    <row r="32" spans="1:5" ht="13.5">
      <c r="A32" s="145" t="s">
        <v>407</v>
      </c>
      <c r="B32" s="144"/>
      <c r="C32" s="143"/>
      <c r="D32" s="144"/>
      <c r="E32" s="146">
        <f>SUM(E33:E35)</f>
        <v>0</v>
      </c>
    </row>
    <row r="33" spans="1:5" ht="13.5">
      <c r="A33" s="152" t="s">
        <v>408</v>
      </c>
      <c r="B33" s="147"/>
      <c r="C33" s="147"/>
      <c r="D33" s="144"/>
      <c r="E33" s="151">
        <f>+B33+C33</f>
        <v>0</v>
      </c>
    </row>
    <row r="34" spans="1:5" ht="13.5">
      <c r="A34" s="152" t="s">
        <v>409</v>
      </c>
      <c r="B34" s="147"/>
      <c r="C34" s="147"/>
      <c r="D34" s="144"/>
      <c r="E34" s="151">
        <f>+B34+C34</f>
        <v>0</v>
      </c>
    </row>
    <row r="35" spans="1:5" ht="13.5">
      <c r="A35" s="161" t="s">
        <v>410</v>
      </c>
      <c r="B35" s="162"/>
      <c r="C35" s="163"/>
      <c r="D35" s="162"/>
      <c r="E35" s="164">
        <f>SUM(E36:E38)</f>
        <v>0</v>
      </c>
    </row>
    <row r="36" spans="1:5" ht="13.5">
      <c r="A36" s="165" t="s">
        <v>411</v>
      </c>
      <c r="B36" s="166"/>
      <c r="C36" s="166"/>
      <c r="D36" s="167"/>
      <c r="E36" s="168">
        <f>+B36+C36</f>
        <v>0</v>
      </c>
    </row>
    <row r="37" spans="1:5" ht="13.5">
      <c r="A37" s="169" t="s">
        <v>409</v>
      </c>
      <c r="B37" s="170"/>
      <c r="C37" s="170"/>
      <c r="D37" s="171"/>
      <c r="E37" s="170">
        <f>+B37+C37</f>
        <v>0</v>
      </c>
    </row>
    <row r="38" spans="1:5" ht="13.5">
      <c r="A38" s="172" t="s">
        <v>412</v>
      </c>
      <c r="B38" s="160"/>
      <c r="C38" s="160"/>
      <c r="D38" s="162"/>
      <c r="E38" s="173">
        <f>+B38+C38</f>
        <v>0</v>
      </c>
    </row>
    <row r="39" spans="1:5" ht="13.5">
      <c r="A39" s="134" t="s">
        <v>413</v>
      </c>
      <c r="B39" s="144"/>
      <c r="C39" s="143"/>
      <c r="D39" s="144"/>
      <c r="E39" s="142">
        <f>SUM(E40,E45)</f>
        <v>0</v>
      </c>
    </row>
    <row r="40" spans="1:5" ht="13.5">
      <c r="A40" s="155" t="s">
        <v>414</v>
      </c>
      <c r="B40" s="150"/>
      <c r="C40" s="143"/>
      <c r="D40" s="150"/>
      <c r="E40" s="151">
        <f>SUM(E41:E44)</f>
        <v>0</v>
      </c>
    </row>
    <row r="41" spans="1:5" ht="13.5">
      <c r="A41" s="149" t="s">
        <v>415</v>
      </c>
      <c r="B41" s="147"/>
      <c r="C41" s="147"/>
      <c r="D41" s="150"/>
      <c r="E41" s="151">
        <f>+B41+C41</f>
        <v>0</v>
      </c>
    </row>
    <row r="42" spans="1:5" ht="13.5">
      <c r="A42" s="149" t="s">
        <v>416</v>
      </c>
      <c r="B42" s="147"/>
      <c r="C42" s="147"/>
      <c r="D42" s="150"/>
      <c r="E42" s="151">
        <f>+B42+C42</f>
        <v>0</v>
      </c>
    </row>
    <row r="43" spans="1:5" ht="13.5">
      <c r="A43" s="149" t="s">
        <v>417</v>
      </c>
      <c r="B43" s="147"/>
      <c r="C43" s="147"/>
      <c r="D43" s="150"/>
      <c r="E43" s="151">
        <f>+B43+C43</f>
        <v>0</v>
      </c>
    </row>
    <row r="44" spans="1:5" ht="13.5">
      <c r="A44" s="149" t="s">
        <v>418</v>
      </c>
      <c r="B44" s="147"/>
      <c r="C44" s="147"/>
      <c r="D44" s="150"/>
      <c r="E44" s="151">
        <f>+B44+C44</f>
        <v>0</v>
      </c>
    </row>
    <row r="45" spans="1:5" ht="13.5">
      <c r="A45" s="145" t="s">
        <v>419</v>
      </c>
      <c r="B45" s="148"/>
      <c r="C45" s="153"/>
      <c r="D45" s="148"/>
      <c r="E45" s="146">
        <f>SUM(E46:E47)</f>
        <v>0</v>
      </c>
    </row>
    <row r="46" spans="1:5" ht="13.5">
      <c r="A46" s="152" t="s">
        <v>420</v>
      </c>
      <c r="B46" s="147"/>
      <c r="C46" s="147"/>
      <c r="D46" s="144"/>
      <c r="E46" s="151">
        <f>+B46+C46</f>
        <v>0</v>
      </c>
    </row>
    <row r="47" spans="1:5" ht="13.5">
      <c r="A47" s="152" t="s">
        <v>421</v>
      </c>
      <c r="B47" s="147"/>
      <c r="C47" s="147"/>
      <c r="D47" s="144"/>
      <c r="E47" s="151">
        <f>+B47+C47</f>
        <v>0</v>
      </c>
    </row>
    <row r="48" spans="1:5" ht="13.5">
      <c r="A48" s="134" t="s">
        <v>422</v>
      </c>
      <c r="B48" s="144"/>
      <c r="C48" s="143"/>
      <c r="D48" s="144"/>
      <c r="E48" s="142">
        <f>SUM(E49)</f>
        <v>386843</v>
      </c>
    </row>
    <row r="49" spans="1:5" ht="13.5">
      <c r="A49" s="145" t="s">
        <v>423</v>
      </c>
      <c r="B49" s="148"/>
      <c r="C49" s="153"/>
      <c r="D49" s="148"/>
      <c r="E49" s="146">
        <f>SUM(E50:E53)</f>
        <v>386843</v>
      </c>
    </row>
    <row r="50" spans="1:5" ht="13.5">
      <c r="A50" s="152" t="s">
        <v>424</v>
      </c>
      <c r="B50" s="146">
        <f>SUM('대차,손익계산서'!D7)</f>
        <v>53280</v>
      </c>
      <c r="C50" s="157">
        <v>-5770</v>
      </c>
      <c r="D50" s="154"/>
      <c r="E50" s="151">
        <f>+B50+C50</f>
        <v>47510</v>
      </c>
    </row>
    <row r="51" spans="1:5" ht="13.5">
      <c r="A51" s="149" t="s">
        <v>425</v>
      </c>
      <c r="B51" s="151"/>
      <c r="C51" s="147"/>
      <c r="D51" s="150"/>
      <c r="E51" s="151">
        <f>+B51+C51</f>
        <v>0</v>
      </c>
    </row>
    <row r="52" spans="1:5" ht="13.5">
      <c r="A52" s="149" t="s">
        <v>426</v>
      </c>
      <c r="B52" s="151"/>
      <c r="C52" s="147"/>
      <c r="D52" s="150"/>
      <c r="E52" s="151">
        <f>+B52+C52</f>
        <v>0</v>
      </c>
    </row>
    <row r="53" spans="1:5" ht="13.5">
      <c r="A53" s="152" t="s">
        <v>427</v>
      </c>
      <c r="B53" s="146">
        <f>SUM('대차,손익계산서'!D8)</f>
        <v>26737460</v>
      </c>
      <c r="C53" s="147">
        <v>-26398127</v>
      </c>
      <c r="D53" s="154"/>
      <c r="E53" s="151">
        <f>+B53+C53</f>
        <v>339333</v>
      </c>
    </row>
    <row r="54" spans="1:5" ht="13.5">
      <c r="A54" s="134" t="s">
        <v>428</v>
      </c>
      <c r="B54" s="174"/>
      <c r="C54" s="147"/>
      <c r="D54" s="144"/>
      <c r="E54" s="138">
        <f>SUM(E55,E60,E65)</f>
        <v>0</v>
      </c>
    </row>
    <row r="55" spans="1:5" ht="13.5">
      <c r="A55" s="134" t="s">
        <v>429</v>
      </c>
      <c r="B55" s="174"/>
      <c r="C55" s="147"/>
      <c r="D55" s="144"/>
      <c r="E55" s="138">
        <f>SUM(E56:E59)</f>
        <v>0</v>
      </c>
    </row>
    <row r="56" spans="1:5" ht="13.5">
      <c r="A56" s="155" t="s">
        <v>430</v>
      </c>
      <c r="B56" s="175"/>
      <c r="C56" s="147"/>
      <c r="D56" s="150"/>
      <c r="E56" s="151">
        <f>+B56+C56</f>
        <v>0</v>
      </c>
    </row>
    <row r="57" spans="1:5" ht="13.5">
      <c r="A57" s="155" t="s">
        <v>431</v>
      </c>
      <c r="B57" s="175"/>
      <c r="C57" s="147"/>
      <c r="D57" s="150"/>
      <c r="E57" s="151">
        <f>+B57+C57</f>
        <v>0</v>
      </c>
    </row>
    <row r="58" spans="1:5" ht="13.5">
      <c r="A58" s="155" t="s">
        <v>432</v>
      </c>
      <c r="B58" s="175"/>
      <c r="C58" s="147"/>
      <c r="D58" s="150"/>
      <c r="E58" s="151">
        <f>+B58+C58</f>
        <v>0</v>
      </c>
    </row>
    <row r="59" spans="1:5" ht="13.5">
      <c r="A59" s="155" t="s">
        <v>433</v>
      </c>
      <c r="B59" s="175"/>
      <c r="C59" s="147"/>
      <c r="D59" s="150"/>
      <c r="E59" s="151">
        <f>+B59+C59</f>
        <v>0</v>
      </c>
    </row>
    <row r="60" spans="1:5" ht="13.5">
      <c r="A60" s="134" t="s">
        <v>434</v>
      </c>
      <c r="B60" s="174"/>
      <c r="C60" s="147"/>
      <c r="D60" s="144"/>
      <c r="E60" s="138">
        <f>SUM(E61:E67)</f>
        <v>0</v>
      </c>
    </row>
    <row r="61" spans="1:5" ht="13.5">
      <c r="A61" s="155" t="s">
        <v>435</v>
      </c>
      <c r="B61" s="175"/>
      <c r="C61" s="147"/>
      <c r="D61" s="150"/>
      <c r="E61" s="151">
        <f>+B61+C61</f>
        <v>0</v>
      </c>
    </row>
    <row r="62" spans="1:5" ht="13.5">
      <c r="A62" s="155" t="s">
        <v>436</v>
      </c>
      <c r="B62" s="175"/>
      <c r="C62" s="147"/>
      <c r="D62" s="150"/>
      <c r="E62" s="151">
        <f>+B62+C62</f>
        <v>0</v>
      </c>
    </row>
    <row r="63" spans="1:5" ht="13.5">
      <c r="A63" s="155" t="s">
        <v>437</v>
      </c>
      <c r="B63" s="175"/>
      <c r="C63" s="147"/>
      <c r="D63" s="150"/>
      <c r="E63" s="151">
        <f>+B63+C63</f>
        <v>0</v>
      </c>
    </row>
    <row r="64" spans="1:5" ht="13.5">
      <c r="A64" s="176" t="s">
        <v>438</v>
      </c>
      <c r="B64" s="177"/>
      <c r="C64" s="166"/>
      <c r="D64" s="167"/>
      <c r="E64" s="168">
        <f>+B64+C64</f>
        <v>0</v>
      </c>
    </row>
    <row r="65" spans="1:5" ht="13.5">
      <c r="A65" s="178" t="s">
        <v>439</v>
      </c>
      <c r="B65" s="179"/>
      <c r="C65" s="160"/>
      <c r="D65" s="162"/>
      <c r="E65" s="180">
        <f>SUM(E66:E71)</f>
        <v>0</v>
      </c>
    </row>
    <row r="66" spans="1:5" ht="13.5">
      <c r="A66" s="145" t="s">
        <v>440</v>
      </c>
      <c r="B66" s="174"/>
      <c r="C66" s="147"/>
      <c r="D66" s="144"/>
      <c r="E66" s="151">
        <f aca="true" t="shared" si="0" ref="E66:E71">+B66+C66</f>
        <v>0</v>
      </c>
    </row>
    <row r="67" spans="1:5" ht="13.5">
      <c r="A67" s="155" t="s">
        <v>441</v>
      </c>
      <c r="B67" s="175"/>
      <c r="C67" s="147"/>
      <c r="D67" s="150"/>
      <c r="E67" s="151">
        <f t="shared" si="0"/>
        <v>0</v>
      </c>
    </row>
    <row r="68" spans="1:5" ht="13.5">
      <c r="A68" s="155" t="s">
        <v>442</v>
      </c>
      <c r="B68" s="175"/>
      <c r="C68" s="147"/>
      <c r="D68" s="150"/>
      <c r="E68" s="151">
        <f t="shared" si="0"/>
        <v>0</v>
      </c>
    </row>
    <row r="69" spans="1:5" ht="13.5">
      <c r="A69" s="155" t="s">
        <v>443</v>
      </c>
      <c r="B69" s="175"/>
      <c r="C69" s="147"/>
      <c r="D69" s="150"/>
      <c r="E69" s="151">
        <f t="shared" si="0"/>
        <v>0</v>
      </c>
    </row>
    <row r="70" spans="1:5" ht="13.5">
      <c r="A70" s="155" t="s">
        <v>444</v>
      </c>
      <c r="B70" s="175"/>
      <c r="C70" s="147"/>
      <c r="D70" s="150"/>
      <c r="E70" s="151">
        <f t="shared" si="0"/>
        <v>0</v>
      </c>
    </row>
    <row r="71" spans="1:5" ht="13.5">
      <c r="A71" s="155" t="s">
        <v>445</v>
      </c>
      <c r="B71" s="175"/>
      <c r="C71" s="147"/>
      <c r="D71" s="150"/>
      <c r="E71" s="151">
        <f t="shared" si="0"/>
        <v>0</v>
      </c>
    </row>
    <row r="72" spans="1:5" ht="13.5">
      <c r="A72" s="134" t="s">
        <v>446</v>
      </c>
      <c r="B72" s="174"/>
      <c r="C72" s="147"/>
      <c r="D72" s="144"/>
      <c r="E72" s="138">
        <f>SUM(E73,E76)</f>
        <v>0</v>
      </c>
    </row>
    <row r="73" spans="1:5" ht="13.5">
      <c r="A73" s="134" t="s">
        <v>447</v>
      </c>
      <c r="B73" s="174"/>
      <c r="C73" s="147"/>
      <c r="D73" s="144"/>
      <c r="E73" s="138">
        <f>SUM(E74:E75)</f>
        <v>0</v>
      </c>
    </row>
    <row r="74" spans="1:5" ht="13.5">
      <c r="A74" s="145" t="s">
        <v>448</v>
      </c>
      <c r="B74" s="174"/>
      <c r="C74" s="147"/>
      <c r="D74" s="144"/>
      <c r="E74" s="151">
        <f>+B74+C74</f>
        <v>0</v>
      </c>
    </row>
    <row r="75" spans="1:5" ht="13.5">
      <c r="A75" s="155" t="s">
        <v>449</v>
      </c>
      <c r="B75" s="175"/>
      <c r="C75" s="157"/>
      <c r="D75" s="150"/>
      <c r="E75" s="151">
        <f>+B75+C75</f>
        <v>0</v>
      </c>
    </row>
    <row r="76" spans="1:5" ht="13.5">
      <c r="A76" s="181" t="s">
        <v>450</v>
      </c>
      <c r="B76" s="175"/>
      <c r="C76" s="147"/>
      <c r="D76" s="150"/>
      <c r="E76" s="182">
        <f>SUM(E77)</f>
        <v>0</v>
      </c>
    </row>
    <row r="77" spans="1:5" ht="13.5">
      <c r="A77" s="183" t="s">
        <v>451</v>
      </c>
      <c r="B77" s="184"/>
      <c r="C77" s="166"/>
      <c r="D77" s="185"/>
      <c r="E77" s="168">
        <f>+B77+C77</f>
        <v>0</v>
      </c>
    </row>
    <row r="78" spans="1:5" ht="13.5">
      <c r="A78" s="186"/>
      <c r="B78" s="187"/>
      <c r="C78" s="188"/>
      <c r="D78" s="187"/>
      <c r="E78" s="189"/>
    </row>
    <row r="79" spans="1:5" ht="13.5">
      <c r="A79" s="186"/>
      <c r="B79" s="187"/>
      <c r="C79" s="188"/>
      <c r="D79" s="187"/>
      <c r="E79" s="189"/>
    </row>
    <row r="80" spans="1:5" ht="13.5">
      <c r="A80" s="186"/>
      <c r="B80" s="187"/>
      <c r="C80" s="188"/>
      <c r="D80" s="187"/>
      <c r="E80" s="189"/>
    </row>
    <row r="81" spans="1:5" ht="13.5">
      <c r="A81" s="186"/>
      <c r="B81" s="187"/>
      <c r="C81" s="188"/>
      <c r="D81" s="187"/>
      <c r="E81" s="189"/>
    </row>
    <row r="82" spans="1:5" ht="13.5">
      <c r="A82" s="186"/>
      <c r="B82" s="187"/>
      <c r="C82" s="188"/>
      <c r="D82" s="187"/>
      <c r="E82" s="189"/>
    </row>
    <row r="83" spans="1:5" ht="13.5">
      <c r="A83" s="186"/>
      <c r="B83" s="187"/>
      <c r="C83" s="188"/>
      <c r="D83" s="187"/>
      <c r="E83" s="189"/>
    </row>
    <row r="84" spans="1:5" ht="13.5">
      <c r="A84" s="186"/>
      <c r="B84" s="187"/>
      <c r="C84" s="188"/>
      <c r="D84" s="187"/>
      <c r="E84" s="189"/>
    </row>
    <row r="85" spans="1:5" ht="13.5">
      <c r="A85" s="186"/>
      <c r="B85" s="187"/>
      <c r="C85" s="188"/>
      <c r="D85" s="187"/>
      <c r="E85" s="189"/>
    </row>
    <row r="86" spans="1:5" ht="13.5">
      <c r="A86" s="186"/>
      <c r="B86" s="187"/>
      <c r="C86" s="188"/>
      <c r="D86" s="187"/>
      <c r="E86" s="189"/>
    </row>
    <row r="87" spans="1:5" ht="13.5">
      <c r="A87" s="186"/>
      <c r="B87" s="187"/>
      <c r="C87" s="188"/>
      <c r="D87" s="187"/>
      <c r="E87" s="189"/>
    </row>
    <row r="88" spans="1:5" ht="13.5">
      <c r="A88" s="186"/>
      <c r="B88" s="187"/>
      <c r="C88" s="188"/>
      <c r="D88" s="187"/>
      <c r="E88" s="189"/>
    </row>
    <row r="89" spans="1:5" ht="13.5">
      <c r="A89" s="186"/>
      <c r="B89" s="187"/>
      <c r="C89" s="188"/>
      <c r="D89" s="187"/>
      <c r="E89" s="189"/>
    </row>
    <row r="90" spans="1:5" ht="13.5">
      <c r="A90" s="186"/>
      <c r="B90" s="187"/>
      <c r="C90" s="188"/>
      <c r="D90" s="187"/>
      <c r="E90" s="189"/>
    </row>
    <row r="91" spans="1:5" ht="13.5">
      <c r="A91" s="186"/>
      <c r="B91" s="187"/>
      <c r="C91" s="188"/>
      <c r="D91" s="187"/>
      <c r="E91" s="189"/>
    </row>
    <row r="92" spans="1:5" ht="13.5">
      <c r="A92" s="186"/>
      <c r="B92" s="187"/>
      <c r="C92" s="188"/>
      <c r="D92" s="187"/>
      <c r="E92" s="189"/>
    </row>
    <row r="93" spans="1:5" ht="13.5">
      <c r="A93" s="186"/>
      <c r="B93" s="187"/>
      <c r="C93" s="188"/>
      <c r="D93" s="187"/>
      <c r="E93" s="189"/>
    </row>
    <row r="94" spans="1:5" ht="13.5">
      <c r="A94" s="186"/>
      <c r="B94" s="187"/>
      <c r="C94" s="188"/>
      <c r="D94" s="187"/>
      <c r="E94" s="189"/>
    </row>
    <row r="95" spans="1:5" ht="13.5">
      <c r="A95" s="186"/>
      <c r="B95" s="187"/>
      <c r="C95" s="188"/>
      <c r="D95" s="187"/>
      <c r="E95" s="189"/>
    </row>
    <row r="96" spans="1:5" ht="13.5">
      <c r="A96" s="186"/>
      <c r="B96" s="187"/>
      <c r="C96" s="188"/>
      <c r="D96" s="187"/>
      <c r="E96" s="189"/>
    </row>
    <row r="97" spans="1:5" ht="13.5">
      <c r="A97" s="186"/>
      <c r="B97" s="187"/>
      <c r="C97" s="188"/>
      <c r="D97" s="187"/>
      <c r="E97" s="189"/>
    </row>
    <row r="98" spans="1:5" ht="13.5">
      <c r="A98" s="186"/>
      <c r="B98" s="187"/>
      <c r="C98" s="188"/>
      <c r="D98" s="187"/>
      <c r="E98" s="189"/>
    </row>
    <row r="99" spans="1:5" ht="13.5">
      <c r="A99" s="186"/>
      <c r="B99" s="187"/>
      <c r="C99" s="188"/>
      <c r="D99" s="187"/>
      <c r="E99" s="189"/>
    </row>
    <row r="100" spans="1:5" ht="13.5">
      <c r="A100" s="186"/>
      <c r="B100" s="187"/>
      <c r="C100" s="188"/>
      <c r="D100" s="187"/>
      <c r="E100" s="189"/>
    </row>
    <row r="101" spans="1:5" ht="14.25" thickBot="1">
      <c r="A101" s="186"/>
      <c r="B101" s="187"/>
      <c r="C101" s="188"/>
      <c r="D101" s="187"/>
      <c r="E101" s="189"/>
    </row>
    <row r="102" spans="1:5" ht="14.25" thickBot="1">
      <c r="A102" s="190" t="s">
        <v>452</v>
      </c>
      <c r="B102" s="191" t="s">
        <v>379</v>
      </c>
      <c r="C102" s="192" t="s">
        <v>380</v>
      </c>
      <c r="D102" s="191" t="s">
        <v>381</v>
      </c>
      <c r="E102" s="193" t="s">
        <v>542</v>
      </c>
    </row>
    <row r="103" spans="1:5" ht="15" thickBot="1" thickTop="1">
      <c r="A103" s="194" t="s">
        <v>453</v>
      </c>
      <c r="B103" s="195">
        <f>SUM(B106:B202)</f>
        <v>293697035</v>
      </c>
      <c r="C103" s="196">
        <f>SUM(C106:C201)</f>
        <v>39312749</v>
      </c>
      <c r="D103" s="197"/>
      <c r="E103" s="198">
        <f>SUM(E104,E171,E196)</f>
        <v>333009784</v>
      </c>
    </row>
    <row r="104" spans="1:5" ht="13.5">
      <c r="A104" s="178" t="s">
        <v>454</v>
      </c>
      <c r="B104" s="199"/>
      <c r="C104" s="200"/>
      <c r="D104" s="132"/>
      <c r="E104" s="180">
        <f>SUM(E106,E127,E143,E160,E164,E168)</f>
        <v>333009784</v>
      </c>
    </row>
    <row r="105" spans="1:5" ht="13.5">
      <c r="A105" s="139" t="s">
        <v>384</v>
      </c>
      <c r="B105" s="140" t="s">
        <v>379</v>
      </c>
      <c r="C105" s="141" t="s">
        <v>380</v>
      </c>
      <c r="D105" s="140" t="s">
        <v>381</v>
      </c>
      <c r="E105" s="140" t="s">
        <v>385</v>
      </c>
    </row>
    <row r="106" spans="1:5" ht="13.5">
      <c r="A106" s="134" t="s">
        <v>455</v>
      </c>
      <c r="B106" s="144"/>
      <c r="C106" s="143"/>
      <c r="D106" s="144"/>
      <c r="E106" s="201">
        <f>E107+E114+E120+E123+E125</f>
        <v>148636658</v>
      </c>
    </row>
    <row r="107" spans="1:5" ht="13.5">
      <c r="A107" s="145" t="s">
        <v>456</v>
      </c>
      <c r="B107" s="144"/>
      <c r="C107" s="143"/>
      <c r="D107" s="144"/>
      <c r="E107" s="146">
        <f>SUM(E108:E113)</f>
        <v>0</v>
      </c>
    </row>
    <row r="108" spans="1:5" ht="13.5">
      <c r="A108" s="152" t="s">
        <v>457</v>
      </c>
      <c r="B108" s="146"/>
      <c r="C108" s="147"/>
      <c r="D108" s="144"/>
      <c r="E108" s="151">
        <f aca="true" t="shared" si="1" ref="E108:E113">+B108+C108</f>
        <v>0</v>
      </c>
    </row>
    <row r="109" spans="1:5" ht="13.5">
      <c r="A109" s="149" t="s">
        <v>458</v>
      </c>
      <c r="B109" s="146"/>
      <c r="C109" s="147"/>
      <c r="D109" s="150"/>
      <c r="E109" s="151">
        <f t="shared" si="1"/>
        <v>0</v>
      </c>
    </row>
    <row r="110" spans="1:5" ht="13.5">
      <c r="A110" s="152" t="s">
        <v>459</v>
      </c>
      <c r="B110" s="146"/>
      <c r="C110" s="147"/>
      <c r="D110" s="154"/>
      <c r="E110" s="151">
        <f t="shared" si="1"/>
        <v>0</v>
      </c>
    </row>
    <row r="111" spans="1:5" ht="13.5">
      <c r="A111" s="152" t="s">
        <v>460</v>
      </c>
      <c r="B111" s="146"/>
      <c r="C111" s="157"/>
      <c r="D111" s="144"/>
      <c r="E111" s="151">
        <f t="shared" si="1"/>
        <v>0</v>
      </c>
    </row>
    <row r="112" spans="1:5" ht="13.5">
      <c r="A112" s="149" t="s">
        <v>461</v>
      </c>
      <c r="B112" s="146"/>
      <c r="C112" s="147"/>
      <c r="D112" s="150"/>
      <c r="E112" s="151">
        <f t="shared" si="1"/>
        <v>0</v>
      </c>
    </row>
    <row r="113" spans="1:5" ht="13.5">
      <c r="A113" s="149" t="s">
        <v>462</v>
      </c>
      <c r="B113" s="146"/>
      <c r="C113" s="147"/>
      <c r="D113" s="150"/>
      <c r="E113" s="151">
        <f t="shared" si="1"/>
        <v>0</v>
      </c>
    </row>
    <row r="114" spans="1:5" ht="13.5">
      <c r="A114" s="145" t="s">
        <v>463</v>
      </c>
      <c r="B114" s="144"/>
      <c r="C114" s="143"/>
      <c r="D114" s="144"/>
      <c r="E114" s="146">
        <f>SUM(E115:E119)</f>
        <v>0</v>
      </c>
    </row>
    <row r="115" spans="1:5" ht="13.5">
      <c r="A115" s="152" t="s">
        <v>457</v>
      </c>
      <c r="B115" s="146"/>
      <c r="C115" s="147"/>
      <c r="D115" s="144"/>
      <c r="E115" s="151">
        <f>+B115+C115</f>
        <v>0</v>
      </c>
    </row>
    <row r="116" spans="1:5" ht="13.5">
      <c r="A116" s="152" t="s">
        <v>464</v>
      </c>
      <c r="B116" s="146"/>
      <c r="C116" s="147"/>
      <c r="D116" s="144"/>
      <c r="E116" s="151">
        <f>+B116+C116</f>
        <v>0</v>
      </c>
    </row>
    <row r="117" spans="1:5" ht="13.5">
      <c r="A117" s="149" t="s">
        <v>465</v>
      </c>
      <c r="B117" s="146"/>
      <c r="C117" s="147"/>
      <c r="D117" s="150"/>
      <c r="E117" s="151">
        <f>+B117+C117</f>
        <v>0</v>
      </c>
    </row>
    <row r="118" spans="1:5" ht="13.5">
      <c r="A118" s="149" t="s">
        <v>466</v>
      </c>
      <c r="B118" s="146"/>
      <c r="C118" s="147"/>
      <c r="D118" s="150"/>
      <c r="E118" s="151">
        <f>+B118+C118</f>
        <v>0</v>
      </c>
    </row>
    <row r="119" spans="1:5" ht="13.5">
      <c r="A119" s="152" t="s">
        <v>467</v>
      </c>
      <c r="B119" s="146"/>
      <c r="C119" s="147"/>
      <c r="D119" s="144"/>
      <c r="E119" s="151">
        <f>+B119+C119</f>
        <v>0</v>
      </c>
    </row>
    <row r="120" spans="1:5" ht="13.5">
      <c r="A120" s="145" t="s">
        <v>468</v>
      </c>
      <c r="B120" s="144"/>
      <c r="C120" s="143"/>
      <c r="D120" s="144"/>
      <c r="E120" s="146">
        <f>SUM(E121:E122)</f>
        <v>0</v>
      </c>
    </row>
    <row r="121" spans="1:5" ht="13.5">
      <c r="A121" s="152" t="s">
        <v>469</v>
      </c>
      <c r="B121" s="146"/>
      <c r="C121" s="147"/>
      <c r="D121" s="154"/>
      <c r="E121" s="151">
        <f>+B121+C121</f>
        <v>0</v>
      </c>
    </row>
    <row r="122" spans="1:5" ht="13.5">
      <c r="A122" s="149" t="s">
        <v>470</v>
      </c>
      <c r="B122" s="146"/>
      <c r="C122" s="147"/>
      <c r="D122" s="150"/>
      <c r="E122" s="151">
        <f>+B122+C122</f>
        <v>0</v>
      </c>
    </row>
    <row r="123" spans="1:5" ht="13.5">
      <c r="A123" s="155" t="s">
        <v>471</v>
      </c>
      <c r="B123" s="150"/>
      <c r="C123" s="143"/>
      <c r="D123" s="150"/>
      <c r="E123" s="151">
        <f>SUM(E124)</f>
        <v>0</v>
      </c>
    </row>
    <row r="124" spans="1:5" ht="13.5">
      <c r="A124" s="149" t="s">
        <v>472</v>
      </c>
      <c r="B124" s="146"/>
      <c r="C124" s="147"/>
      <c r="D124" s="150"/>
      <c r="E124" s="151">
        <f>+B124+C124</f>
        <v>0</v>
      </c>
    </row>
    <row r="125" spans="1:5" ht="13.5">
      <c r="A125" s="145" t="s">
        <v>473</v>
      </c>
      <c r="B125" s="144"/>
      <c r="C125" s="143"/>
      <c r="D125" s="144"/>
      <c r="E125" s="146">
        <f>SUM(E126)</f>
        <v>148636658</v>
      </c>
    </row>
    <row r="126" spans="1:5" ht="13.5">
      <c r="A126" s="152" t="s">
        <v>474</v>
      </c>
      <c r="B126" s="146">
        <f>SUM('대차,손익계산서'!A9)</f>
        <v>107042092</v>
      </c>
      <c r="C126" s="147">
        <f>48400000-6805434</f>
        <v>41594566</v>
      </c>
      <c r="D126" s="144"/>
      <c r="E126" s="151">
        <f>+B126+C126</f>
        <v>148636658</v>
      </c>
    </row>
    <row r="127" spans="1:5" ht="13.5">
      <c r="A127" s="134" t="s">
        <v>475</v>
      </c>
      <c r="B127" s="144"/>
      <c r="C127" s="143"/>
      <c r="D127" s="144"/>
      <c r="E127" s="201">
        <f>E128+E135+E141</f>
        <v>183806764</v>
      </c>
    </row>
    <row r="128" spans="1:5" ht="13.5">
      <c r="A128" s="145" t="s">
        <v>476</v>
      </c>
      <c r="B128" s="144"/>
      <c r="C128" s="143"/>
      <c r="D128" s="144"/>
      <c r="E128" s="146">
        <f>SUM(E129:E134)</f>
        <v>0</v>
      </c>
    </row>
    <row r="129" spans="1:5" ht="13.5">
      <c r="A129" s="152" t="s">
        <v>457</v>
      </c>
      <c r="B129" s="146"/>
      <c r="C129" s="147"/>
      <c r="D129" s="154"/>
      <c r="E129" s="151">
        <f aca="true" t="shared" si="2" ref="E129:E134">+B129+C129</f>
        <v>0</v>
      </c>
    </row>
    <row r="130" spans="1:5" ht="13.5">
      <c r="A130" s="149" t="s">
        <v>458</v>
      </c>
      <c r="B130" s="146"/>
      <c r="C130" s="147"/>
      <c r="D130" s="150"/>
      <c r="E130" s="151">
        <f t="shared" si="2"/>
        <v>0</v>
      </c>
    </row>
    <row r="131" spans="1:5" ht="13.5">
      <c r="A131" s="152" t="s">
        <v>459</v>
      </c>
      <c r="B131" s="146"/>
      <c r="C131" s="147"/>
      <c r="D131" s="154"/>
      <c r="E131" s="151">
        <f t="shared" si="2"/>
        <v>0</v>
      </c>
    </row>
    <row r="132" spans="1:5" ht="13.5">
      <c r="A132" s="152" t="s">
        <v>477</v>
      </c>
      <c r="B132" s="146"/>
      <c r="C132" s="157"/>
      <c r="D132" s="144"/>
      <c r="E132" s="151">
        <f t="shared" si="2"/>
        <v>0</v>
      </c>
    </row>
    <row r="133" spans="1:5" ht="13.5">
      <c r="A133" s="149" t="s">
        <v>461</v>
      </c>
      <c r="B133" s="146"/>
      <c r="C133" s="147"/>
      <c r="D133" s="150"/>
      <c r="E133" s="151">
        <f t="shared" si="2"/>
        <v>0</v>
      </c>
    </row>
    <row r="134" spans="1:5" ht="13.5">
      <c r="A134" s="149" t="s">
        <v>462</v>
      </c>
      <c r="B134" s="146"/>
      <c r="C134" s="147"/>
      <c r="D134" s="150"/>
      <c r="E134" s="151">
        <f t="shared" si="2"/>
        <v>0</v>
      </c>
    </row>
    <row r="135" spans="1:5" ht="13.5">
      <c r="A135" s="145" t="s">
        <v>463</v>
      </c>
      <c r="B135" s="144"/>
      <c r="C135" s="143"/>
      <c r="D135" s="144"/>
      <c r="E135" s="146">
        <f>SUM(E136:E140)</f>
        <v>0</v>
      </c>
    </row>
    <row r="136" spans="1:5" ht="13.5">
      <c r="A136" s="152" t="s">
        <v>457</v>
      </c>
      <c r="B136" s="146"/>
      <c r="C136" s="147"/>
      <c r="D136" s="144"/>
      <c r="E136" s="151">
        <f>+B136+C136</f>
        <v>0</v>
      </c>
    </row>
    <row r="137" spans="1:5" ht="13.5">
      <c r="A137" s="152" t="s">
        <v>464</v>
      </c>
      <c r="B137" s="146"/>
      <c r="C137" s="147"/>
      <c r="D137" s="144"/>
      <c r="E137" s="151">
        <f>+B137+C137</f>
        <v>0</v>
      </c>
    </row>
    <row r="138" spans="1:5" ht="13.5">
      <c r="A138" s="152" t="s">
        <v>465</v>
      </c>
      <c r="B138" s="146"/>
      <c r="C138" s="147"/>
      <c r="D138" s="144"/>
      <c r="E138" s="151">
        <f>+B138+C138</f>
        <v>0</v>
      </c>
    </row>
    <row r="139" spans="1:5" ht="13.5">
      <c r="A139" s="152" t="s">
        <v>466</v>
      </c>
      <c r="B139" s="146"/>
      <c r="C139" s="147"/>
      <c r="D139" s="144"/>
      <c r="E139" s="151">
        <f>+B139+C139</f>
        <v>0</v>
      </c>
    </row>
    <row r="140" spans="1:5" ht="13.5">
      <c r="A140" s="152" t="s">
        <v>467</v>
      </c>
      <c r="B140" s="146"/>
      <c r="C140" s="147"/>
      <c r="D140" s="144"/>
      <c r="E140" s="151">
        <f>+B140+C140</f>
        <v>0</v>
      </c>
    </row>
    <row r="141" spans="1:5" ht="13.5">
      <c r="A141" s="145" t="s">
        <v>478</v>
      </c>
      <c r="B141" s="144"/>
      <c r="C141" s="143"/>
      <c r="D141" s="144"/>
      <c r="E141" s="146">
        <f>SUM(E142)</f>
        <v>183806764</v>
      </c>
    </row>
    <row r="142" spans="1:5" ht="13.5">
      <c r="A142" s="152" t="s">
        <v>479</v>
      </c>
      <c r="B142" s="146">
        <f>SUM('대차,손익계산서'!A10)</f>
        <v>186088582</v>
      </c>
      <c r="C142" s="157">
        <f>-1686859-594959</f>
        <v>-2281818</v>
      </c>
      <c r="D142" s="144"/>
      <c r="E142" s="151">
        <f>+B142+C142</f>
        <v>183806764</v>
      </c>
    </row>
    <row r="143" spans="1:5" ht="13.5">
      <c r="A143" s="134" t="s">
        <v>480</v>
      </c>
      <c r="B143" s="144"/>
      <c r="C143" s="143"/>
      <c r="D143" s="144"/>
      <c r="E143" s="201">
        <f>E144+E147+E155+E158</f>
        <v>0</v>
      </c>
    </row>
    <row r="144" spans="1:5" ht="13.5">
      <c r="A144" s="145" t="s">
        <v>481</v>
      </c>
      <c r="B144" s="144"/>
      <c r="C144" s="143"/>
      <c r="D144" s="144"/>
      <c r="E144" s="146">
        <f>SUM(E145:E146)</f>
        <v>0</v>
      </c>
    </row>
    <row r="145" spans="1:5" ht="13.5">
      <c r="A145" s="202" t="s">
        <v>482</v>
      </c>
      <c r="B145" s="146"/>
      <c r="C145" s="147"/>
      <c r="D145" s="144"/>
      <c r="E145" s="151">
        <f>+B145+C145</f>
        <v>0</v>
      </c>
    </row>
    <row r="146" spans="1:5" ht="13.5">
      <c r="A146" s="149" t="s">
        <v>483</v>
      </c>
      <c r="B146" s="151"/>
      <c r="C146" s="147"/>
      <c r="D146" s="150"/>
      <c r="E146" s="151">
        <f>+B146+C146</f>
        <v>0</v>
      </c>
    </row>
    <row r="147" spans="1:5" ht="13.5">
      <c r="A147" s="145" t="s">
        <v>484</v>
      </c>
      <c r="B147" s="144"/>
      <c r="C147" s="143"/>
      <c r="D147" s="144"/>
      <c r="E147" s="146">
        <f>SUM(E148:E154)</f>
        <v>0</v>
      </c>
    </row>
    <row r="148" spans="1:5" ht="13.5">
      <c r="A148" s="202" t="s">
        <v>485</v>
      </c>
      <c r="B148" s="146"/>
      <c r="C148" s="147"/>
      <c r="D148" s="144"/>
      <c r="E148" s="151">
        <f aca="true" t="shared" si="3" ref="E148:E154">+B148+C148</f>
        <v>0</v>
      </c>
    </row>
    <row r="149" spans="1:5" ht="13.5">
      <c r="A149" s="202" t="s">
        <v>486</v>
      </c>
      <c r="B149" s="146"/>
      <c r="C149" s="147"/>
      <c r="D149" s="154"/>
      <c r="E149" s="151">
        <f t="shared" si="3"/>
        <v>0</v>
      </c>
    </row>
    <row r="150" spans="1:5" ht="13.5">
      <c r="A150" s="203" t="s">
        <v>487</v>
      </c>
      <c r="B150" s="146"/>
      <c r="C150" s="147"/>
      <c r="D150" s="150"/>
      <c r="E150" s="151">
        <f t="shared" si="3"/>
        <v>0</v>
      </c>
    </row>
    <row r="151" spans="1:5" ht="13.5">
      <c r="A151" s="203" t="s">
        <v>488</v>
      </c>
      <c r="B151" s="146"/>
      <c r="C151" s="147"/>
      <c r="D151" s="150"/>
      <c r="E151" s="151">
        <f t="shared" si="3"/>
        <v>0</v>
      </c>
    </row>
    <row r="152" spans="1:5" ht="13.5">
      <c r="A152" s="203" t="s">
        <v>489</v>
      </c>
      <c r="B152" s="146"/>
      <c r="C152" s="147"/>
      <c r="D152" s="150"/>
      <c r="E152" s="151">
        <f t="shared" si="3"/>
        <v>0</v>
      </c>
    </row>
    <row r="153" spans="1:5" ht="13.5">
      <c r="A153" s="203" t="s">
        <v>490</v>
      </c>
      <c r="B153" s="146"/>
      <c r="C153" s="147"/>
      <c r="D153" s="150"/>
      <c r="E153" s="151">
        <f t="shared" si="3"/>
        <v>0</v>
      </c>
    </row>
    <row r="154" spans="1:5" ht="13.5">
      <c r="A154" s="203" t="s">
        <v>491</v>
      </c>
      <c r="B154" s="146"/>
      <c r="C154" s="157"/>
      <c r="D154" s="150"/>
      <c r="E154" s="151">
        <f t="shared" si="3"/>
        <v>0</v>
      </c>
    </row>
    <row r="155" spans="1:5" ht="13.5">
      <c r="A155" s="155" t="s">
        <v>492</v>
      </c>
      <c r="B155" s="150"/>
      <c r="C155" s="143"/>
      <c r="D155" s="150"/>
      <c r="E155" s="151">
        <f>SUM(E156:E157)</f>
        <v>0</v>
      </c>
    </row>
    <row r="156" spans="1:5" ht="13.5">
      <c r="A156" s="203" t="s">
        <v>493</v>
      </c>
      <c r="B156" s="146"/>
      <c r="C156" s="147"/>
      <c r="D156" s="150"/>
      <c r="E156" s="151">
        <f>+B156+C156</f>
        <v>0</v>
      </c>
    </row>
    <row r="157" spans="1:5" ht="13.5">
      <c r="A157" s="203" t="s">
        <v>494</v>
      </c>
      <c r="B157" s="146"/>
      <c r="C157" s="147"/>
      <c r="D157" s="150"/>
      <c r="E157" s="151">
        <f>+B157+C157</f>
        <v>0</v>
      </c>
    </row>
    <row r="158" spans="1:5" ht="13.5">
      <c r="A158" s="155" t="s">
        <v>495</v>
      </c>
      <c r="B158" s="150"/>
      <c r="C158" s="143"/>
      <c r="D158" s="150"/>
      <c r="E158" s="151">
        <f>SUM(E159)</f>
        <v>0</v>
      </c>
    </row>
    <row r="159" spans="1:5" ht="13.5">
      <c r="A159" s="203" t="s">
        <v>496</v>
      </c>
      <c r="B159" s="146"/>
      <c r="C159" s="147"/>
      <c r="D159" s="150"/>
      <c r="E159" s="151">
        <f>+B159+C159</f>
        <v>0</v>
      </c>
    </row>
    <row r="160" spans="1:5" ht="13.5">
      <c r="A160" s="134" t="s">
        <v>497</v>
      </c>
      <c r="B160" s="144"/>
      <c r="C160" s="143"/>
      <c r="D160" s="144"/>
      <c r="E160" s="204">
        <f>E161</f>
        <v>48764</v>
      </c>
    </row>
    <row r="161" spans="1:5" ht="13.5">
      <c r="A161" s="145" t="s">
        <v>498</v>
      </c>
      <c r="B161" s="144"/>
      <c r="C161" s="143"/>
      <c r="D161" s="144"/>
      <c r="E161" s="205">
        <f>SUM(E162:E163)</f>
        <v>48764</v>
      </c>
    </row>
    <row r="162" spans="1:5" ht="13.5">
      <c r="A162" s="203" t="s">
        <v>457</v>
      </c>
      <c r="B162" s="206"/>
      <c r="C162" s="207"/>
      <c r="D162" s="150"/>
      <c r="E162" s="206">
        <f>B162+C162</f>
        <v>0</v>
      </c>
    </row>
    <row r="163" spans="1:5" ht="13.5">
      <c r="A163" s="208" t="s">
        <v>499</v>
      </c>
      <c r="B163" s="207">
        <f>SUM('대차,손익계산서'!B12)</f>
        <v>48764</v>
      </c>
      <c r="C163" s="207"/>
      <c r="D163" s="143"/>
      <c r="E163" s="147">
        <f>+B163+C163</f>
        <v>48764</v>
      </c>
    </row>
    <row r="164" spans="1:5" ht="13.5">
      <c r="A164" s="134" t="s">
        <v>500</v>
      </c>
      <c r="B164" s="144"/>
      <c r="C164" s="143"/>
      <c r="D164" s="144"/>
      <c r="E164" s="142">
        <f>E165</f>
        <v>517598</v>
      </c>
    </row>
    <row r="165" spans="1:5" ht="13.5">
      <c r="A165" s="145" t="s">
        <v>501</v>
      </c>
      <c r="B165" s="144"/>
      <c r="C165" s="143"/>
      <c r="D165" s="144"/>
      <c r="E165" s="146">
        <f>SUM(E166:E167)</f>
        <v>517598</v>
      </c>
    </row>
    <row r="166" spans="1:5" ht="13.5">
      <c r="A166" s="203" t="s">
        <v>502</v>
      </c>
      <c r="B166" s="151"/>
      <c r="C166" s="147"/>
      <c r="D166" s="150"/>
      <c r="E166" s="151">
        <f>+B166+C166</f>
        <v>0</v>
      </c>
    </row>
    <row r="167" spans="1:5" ht="13.5">
      <c r="A167" s="202" t="s">
        <v>503</v>
      </c>
      <c r="B167" s="146">
        <f>SUM('대차,손익계산서'!A14)</f>
        <v>517597</v>
      </c>
      <c r="C167" s="147">
        <v>1</v>
      </c>
      <c r="D167" s="144"/>
      <c r="E167" s="209">
        <f>+B167+C167</f>
        <v>517598</v>
      </c>
    </row>
    <row r="168" spans="1:5" ht="13.5">
      <c r="A168" s="134" t="s">
        <v>504</v>
      </c>
      <c r="B168" s="144"/>
      <c r="C168" s="143"/>
      <c r="D168" s="144"/>
      <c r="E168" s="142">
        <f>E169</f>
        <v>0</v>
      </c>
    </row>
    <row r="169" spans="1:5" ht="13.5">
      <c r="A169" s="145" t="s">
        <v>505</v>
      </c>
      <c r="B169" s="144"/>
      <c r="C169" s="143"/>
      <c r="D169" s="144"/>
      <c r="E169" s="146">
        <f>+E170</f>
        <v>0</v>
      </c>
    </row>
    <row r="170" spans="1:5" ht="13.5">
      <c r="A170" s="202" t="s">
        <v>506</v>
      </c>
      <c r="B170" s="146"/>
      <c r="C170" s="157"/>
      <c r="D170" s="144"/>
      <c r="E170" s="151">
        <f>+B170+C170</f>
        <v>0</v>
      </c>
    </row>
    <row r="171" spans="1:5" ht="13.5">
      <c r="A171" s="134" t="s">
        <v>507</v>
      </c>
      <c r="B171" s="174"/>
      <c r="C171" s="143"/>
      <c r="D171" s="144"/>
      <c r="E171" s="138">
        <f>SUM(E172,E177,E186,E190)</f>
        <v>0</v>
      </c>
    </row>
    <row r="172" spans="1:5" ht="13.5">
      <c r="A172" s="181" t="s">
        <v>508</v>
      </c>
      <c r="B172" s="175"/>
      <c r="C172" s="143"/>
      <c r="D172" s="150"/>
      <c r="E172" s="210">
        <f>SUM(E173:E176)</f>
        <v>0</v>
      </c>
    </row>
    <row r="173" spans="1:5" ht="13.5">
      <c r="A173" s="155" t="s">
        <v>509</v>
      </c>
      <c r="B173" s="175"/>
      <c r="C173" s="143"/>
      <c r="D173" s="150"/>
      <c r="E173" s="151">
        <f>+B173+C173</f>
        <v>0</v>
      </c>
    </row>
    <row r="174" spans="1:5" ht="13.5">
      <c r="A174" s="155" t="s">
        <v>510</v>
      </c>
      <c r="B174" s="175"/>
      <c r="C174" s="143"/>
      <c r="D174" s="150"/>
      <c r="E174" s="151">
        <f>+B174+C174</f>
        <v>0</v>
      </c>
    </row>
    <row r="175" spans="1:5" ht="13.5">
      <c r="A175" s="155" t="s">
        <v>511</v>
      </c>
      <c r="B175" s="175"/>
      <c r="C175" s="143"/>
      <c r="D175" s="150"/>
      <c r="E175" s="151">
        <f>+B175+C175</f>
        <v>0</v>
      </c>
    </row>
    <row r="176" spans="1:5" ht="13.5">
      <c r="A176" s="155" t="s">
        <v>512</v>
      </c>
      <c r="B176" s="175"/>
      <c r="C176" s="143"/>
      <c r="D176" s="150"/>
      <c r="E176" s="151">
        <f>+B176+C176</f>
        <v>0</v>
      </c>
    </row>
    <row r="177" spans="1:5" ht="13.5">
      <c r="A177" s="211" t="s">
        <v>513</v>
      </c>
      <c r="B177" s="177"/>
      <c r="C177" s="212"/>
      <c r="D177" s="167"/>
      <c r="E177" s="213">
        <f>SUM(E178:E185)</f>
        <v>0</v>
      </c>
    </row>
    <row r="178" spans="1:5" ht="13.5">
      <c r="A178" s="161" t="s">
        <v>514</v>
      </c>
      <c r="B178" s="179"/>
      <c r="C178" s="163"/>
      <c r="D178" s="162"/>
      <c r="E178" s="173">
        <f aca="true" t="shared" si="4" ref="E178:E184">+B178+C178</f>
        <v>0</v>
      </c>
    </row>
    <row r="179" spans="1:5" ht="13.5">
      <c r="A179" s="155" t="s">
        <v>515</v>
      </c>
      <c r="B179" s="175"/>
      <c r="C179" s="143"/>
      <c r="D179" s="150"/>
      <c r="E179" s="151">
        <f t="shared" si="4"/>
        <v>0</v>
      </c>
    </row>
    <row r="180" spans="1:5" ht="13.5">
      <c r="A180" s="145" t="s">
        <v>516</v>
      </c>
      <c r="B180" s="174"/>
      <c r="C180" s="214"/>
      <c r="D180" s="144"/>
      <c r="E180" s="151">
        <f t="shared" si="4"/>
        <v>0</v>
      </c>
    </row>
    <row r="181" spans="1:5" ht="13.5">
      <c r="A181" s="145" t="s">
        <v>517</v>
      </c>
      <c r="B181" s="174"/>
      <c r="C181" s="214"/>
      <c r="D181" s="144"/>
      <c r="E181" s="151">
        <f t="shared" si="4"/>
        <v>0</v>
      </c>
    </row>
    <row r="182" spans="1:5" ht="13.5">
      <c r="A182" s="145" t="s">
        <v>518</v>
      </c>
      <c r="B182" s="174"/>
      <c r="C182" s="143"/>
      <c r="D182" s="144"/>
      <c r="E182" s="151">
        <f t="shared" si="4"/>
        <v>0</v>
      </c>
    </row>
    <row r="183" spans="1:5" ht="13.5">
      <c r="A183" s="155" t="s">
        <v>519</v>
      </c>
      <c r="B183" s="175"/>
      <c r="C183" s="143"/>
      <c r="D183" s="150"/>
      <c r="E183" s="151">
        <f t="shared" si="4"/>
        <v>0</v>
      </c>
    </row>
    <row r="184" spans="1:5" ht="13.5">
      <c r="A184" s="155" t="s">
        <v>520</v>
      </c>
      <c r="B184" s="175"/>
      <c r="C184" s="143"/>
      <c r="D184" s="150"/>
      <c r="E184" s="151">
        <f t="shared" si="4"/>
        <v>0</v>
      </c>
    </row>
    <row r="185" spans="1:5" ht="13.5">
      <c r="A185" s="134" t="s">
        <v>521</v>
      </c>
      <c r="B185" s="174"/>
      <c r="C185" s="143"/>
      <c r="D185" s="144"/>
      <c r="E185" s="138">
        <f>SUM(E186:E188)</f>
        <v>0</v>
      </c>
    </row>
    <row r="186" spans="1:5" ht="13.5">
      <c r="A186" s="155" t="s">
        <v>522</v>
      </c>
      <c r="B186" s="175"/>
      <c r="C186" s="143"/>
      <c r="D186" s="150"/>
      <c r="E186" s="151">
        <f>+B186+C186</f>
        <v>0</v>
      </c>
    </row>
    <row r="187" spans="1:5" ht="13.5">
      <c r="A187" s="155" t="s">
        <v>523</v>
      </c>
      <c r="B187" s="175"/>
      <c r="C187" s="143"/>
      <c r="D187" s="150"/>
      <c r="E187" s="151">
        <f>+B187+C187</f>
        <v>0</v>
      </c>
    </row>
    <row r="188" spans="1:5" ht="13.5">
      <c r="A188" s="145" t="s">
        <v>524</v>
      </c>
      <c r="B188" s="174"/>
      <c r="C188" s="143"/>
      <c r="D188" s="144"/>
      <c r="E188" s="151">
        <f>+B188+C188</f>
        <v>0</v>
      </c>
    </row>
    <row r="189" spans="1:5" ht="13.5">
      <c r="A189" s="134" t="s">
        <v>525</v>
      </c>
      <c r="B189" s="174"/>
      <c r="C189" s="143"/>
      <c r="D189" s="144"/>
      <c r="E189" s="138">
        <f>SUM(E190:E195)</f>
        <v>0</v>
      </c>
    </row>
    <row r="190" spans="1:5" ht="13.5">
      <c r="A190" s="155" t="s">
        <v>526</v>
      </c>
      <c r="B190" s="175"/>
      <c r="C190" s="143"/>
      <c r="D190" s="150"/>
      <c r="E190" s="151">
        <f aca="true" t="shared" si="5" ref="E190:E195">+B190+C190</f>
        <v>0</v>
      </c>
    </row>
    <row r="191" spans="1:5" ht="13.5">
      <c r="A191" s="155" t="s">
        <v>527</v>
      </c>
      <c r="B191" s="175"/>
      <c r="C191" s="143"/>
      <c r="D191" s="150"/>
      <c r="E191" s="151">
        <f t="shared" si="5"/>
        <v>0</v>
      </c>
    </row>
    <row r="192" spans="1:5" ht="13.5">
      <c r="A192" s="155" t="s">
        <v>528</v>
      </c>
      <c r="B192" s="175"/>
      <c r="C192" s="143"/>
      <c r="D192" s="150"/>
      <c r="E192" s="151">
        <f t="shared" si="5"/>
        <v>0</v>
      </c>
    </row>
    <row r="193" spans="1:5" ht="13.5">
      <c r="A193" s="145" t="s">
        <v>529</v>
      </c>
      <c r="B193" s="174"/>
      <c r="C193" s="143"/>
      <c r="D193" s="144"/>
      <c r="E193" s="151">
        <f t="shared" si="5"/>
        <v>0</v>
      </c>
    </row>
    <row r="194" spans="1:5" ht="13.5">
      <c r="A194" s="155" t="s">
        <v>530</v>
      </c>
      <c r="B194" s="175"/>
      <c r="C194" s="143"/>
      <c r="D194" s="150"/>
      <c r="E194" s="151">
        <f t="shared" si="5"/>
        <v>0</v>
      </c>
    </row>
    <row r="195" spans="1:5" ht="13.5">
      <c r="A195" s="155" t="s">
        <v>531</v>
      </c>
      <c r="B195" s="175"/>
      <c r="C195" s="143"/>
      <c r="D195" s="150"/>
      <c r="E195" s="151">
        <f t="shared" si="5"/>
        <v>0</v>
      </c>
    </row>
    <row r="196" spans="1:5" ht="13.5">
      <c r="A196" s="134" t="s">
        <v>532</v>
      </c>
      <c r="B196" s="174"/>
      <c r="C196" s="143"/>
      <c r="D196" s="144"/>
      <c r="E196" s="138">
        <f>SUM(E197,E200)</f>
        <v>0</v>
      </c>
    </row>
    <row r="197" spans="1:5" ht="13.5">
      <c r="A197" s="134" t="s">
        <v>533</v>
      </c>
      <c r="B197" s="174"/>
      <c r="C197" s="143"/>
      <c r="D197" s="144"/>
      <c r="E197" s="138">
        <f>SUM(E198:E199)</f>
        <v>0</v>
      </c>
    </row>
    <row r="198" spans="1:5" ht="13.5">
      <c r="A198" s="145" t="s">
        <v>534</v>
      </c>
      <c r="B198" s="174"/>
      <c r="C198" s="214"/>
      <c r="D198" s="144"/>
      <c r="E198" s="215">
        <f aca="true" t="shared" si="6" ref="E198:E203">B198+C198</f>
        <v>0</v>
      </c>
    </row>
    <row r="199" spans="1:5" ht="13.5">
      <c r="A199" s="155" t="s">
        <v>535</v>
      </c>
      <c r="B199" s="175"/>
      <c r="C199" s="143"/>
      <c r="D199" s="150"/>
      <c r="E199" s="215">
        <f t="shared" si="6"/>
        <v>0</v>
      </c>
    </row>
    <row r="200" spans="1:5" ht="13.5">
      <c r="A200" s="181" t="s">
        <v>536</v>
      </c>
      <c r="B200" s="175"/>
      <c r="C200" s="143"/>
      <c r="D200" s="150"/>
      <c r="E200" s="210">
        <f>+E201</f>
        <v>0</v>
      </c>
    </row>
    <row r="201" spans="1:5" ht="13.5">
      <c r="A201" s="155" t="s">
        <v>537</v>
      </c>
      <c r="B201" s="175"/>
      <c r="C201" s="143"/>
      <c r="D201" s="150"/>
      <c r="E201" s="215">
        <f t="shared" si="6"/>
        <v>0</v>
      </c>
    </row>
    <row r="202" spans="1:5" ht="13.5">
      <c r="A202" s="216" t="s">
        <v>538</v>
      </c>
      <c r="B202" s="174"/>
      <c r="C202" s="143">
        <f>SUM(E5-E103)</f>
        <v>-8540639</v>
      </c>
      <c r="D202" s="144"/>
      <c r="E202" s="138">
        <f t="shared" si="6"/>
        <v>-8540639</v>
      </c>
    </row>
    <row r="203" spans="1:5" ht="13.5">
      <c r="A203" s="216" t="s">
        <v>539</v>
      </c>
      <c r="B203" s="174"/>
      <c r="C203" s="212">
        <v>17553737</v>
      </c>
      <c r="D203" s="144"/>
      <c r="E203" s="138">
        <f t="shared" si="6"/>
        <v>17553737</v>
      </c>
    </row>
    <row r="204" spans="1:5" ht="13.5">
      <c r="A204" s="217" t="s">
        <v>540</v>
      </c>
      <c r="B204" s="177"/>
      <c r="C204" s="212">
        <f>SUM(C203+C202)</f>
        <v>9013098</v>
      </c>
      <c r="D204" s="167"/>
      <c r="E204" s="218">
        <f>B204+C204</f>
        <v>9013098</v>
      </c>
    </row>
    <row r="205" ht="12">
      <c r="E205" s="219"/>
    </row>
    <row r="206" ht="12">
      <c r="E206" s="220"/>
    </row>
    <row r="207" ht="12">
      <c r="E207" s="219">
        <f>SUM(E205:E206)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조홍순</dc:creator>
  <cp:keywords/>
  <dc:description/>
  <cp:lastModifiedBy>조홍순</cp:lastModifiedBy>
  <cp:lastPrinted>2019-05-29T09:40:34Z</cp:lastPrinted>
  <dcterms:created xsi:type="dcterms:W3CDTF">2019-03-12T11:13:44Z</dcterms:created>
  <dcterms:modified xsi:type="dcterms:W3CDTF">2019-05-29T09:44:23Z</dcterms:modified>
  <cp:category/>
  <cp:version/>
  <cp:contentType/>
  <cp:contentStatus/>
</cp:coreProperties>
</file>