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95" windowWidth="10275" windowHeight="9195" tabRatio="811" activeTab="4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  <externalReference r:id="rId10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'(지출-교육부)'!$A$1:$H$102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<sst xmlns="http://schemas.openxmlformats.org/spreadsheetml/2006/main" count="329" uniqueCount="273">
  <si>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</si>
  <si>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</si>
  <si>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</si>
  <si>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</si>
  <si>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</si>
  <si>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</si>
  <si>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</si>
  <si>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</si>
  <si>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</si>
  <si>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</si>
  <si>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</si>
  <si>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</si>
  <si>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</si>
  <si>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</si>
  <si>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</si>
  <si>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</si>
  <si>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</si>
  <si>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</si>
  <si>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</si>
  <si>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</si>
  <si>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</si>
  <si>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</si>
  <si>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</si>
  <si>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</si>
  <si>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</si>
  <si>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</si>
  <si>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</si>
  <si>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</si>
  <si>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</si>
  <si>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</si>
  <si>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</si>
  <si>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</si>
  <si>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</si>
  <si>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</si>
  <si>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</si>
  <si>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</si>
  <si>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</si>
  <si>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</si>
  <si>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</si>
  <si>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</si>
  <si>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</si>
  <si>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</si>
  <si>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</si>
  <si>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</si>
  <si>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</si>
  <si>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</si>
  <si>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</si>
  <si>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</si>
  <si>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</si>
  <si>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</si>
  <si>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</si>
  <si>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</si>
  <si>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</si>
  <si>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2012.21.01-2013.02.28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</si>
  <si>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</si>
  <si>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</si>
  <si>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</si>
  <si>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</si>
  <si>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</si>
  <si>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</si>
  <si>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</si>
  <si>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</si>
  <si>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</si>
  <si>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</si>
  <si>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</si>
  <si>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</si>
  <si>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</si>
  <si>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</si>
  <si>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</si>
  <si>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</si>
  <si>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</si>
  <si>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</si>
  <si>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</si>
  <si>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</si>
  <si>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</si>
  <si>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</si>
  <si>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</si>
  <si>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</si>
  <si>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</si>
  <si>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</si>
  <si>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</si>
  <si>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기타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</si>
  <si>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</si>
  <si>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</si>
  <si>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</si>
  <si>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</si>
  <si>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</si>
  <si>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</si>
  <si>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</si>
  <si>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</si>
  <si>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</si>
  <si>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</si>
  <si>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</si>
  <si>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</si>
  <si>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</si>
  <si>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</si>
  <si>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</si>
  <si>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</si>
  <si>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</si>
  <si>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</si>
  <si>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</si>
  <si>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</si>
  <si>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</si>
  <si>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</si>
  <si>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</si>
  <si>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</si>
  <si>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퇴직급여충당금 적립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</si>
  <si>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</si>
  <si>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</si>
  <si>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</si>
  <si>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</si>
  <si>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</si>
  <si>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</si>
  <si>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</si>
  <si>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</si>
  <si>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</si>
  <si>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</si>
  <si>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</si>
  <si>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</si>
  <si>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</si>
  <si>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</si>
  <si>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</si>
  <si>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</si>
  <si>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</si>
  <si>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</si>
  <si>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</si>
  <si>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</si>
  <si>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</si>
  <si>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</si>
  <si>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</si>
  <si>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</si>
  <si>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</si>
  <si>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</si>
  <si>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</si>
  <si>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</si>
  <si>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</si>
  <si>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</si>
  <si>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</si>
  <si>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</si>
  <si>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</si>
  <si>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</si>
  <si>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</si>
  <si>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</si>
  <si>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</si>
  <si>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</si>
  <si>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</si>
  <si>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</si>
  <si>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</si>
  <si>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</si>
  <si>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</si>
  <si>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</si>
  <si>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</si>
  <si>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</si>
  <si>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</si>
  <si>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</si>
  <si>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</si>
  <si>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</si>
  <si>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</si>
  <si>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</si>
  <si>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</si>
  <si>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</si>
  <si>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</si>
  <si>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성남고령친화체험관, 신흥제2어린이집, BK21, 창업보육사업, RIC, 도박센터 등</t>
  </si>
  <si>
    <t>간접비사업비</t>
  </si>
  <si>
    <t>인력지원비</t>
  </si>
  <si>
    <t>연구원인건비 등 3명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</si>
  <si>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</si>
  <si>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</si>
  <si>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</si>
  <si>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</si>
  <si>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</si>
  <si>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</si>
  <si>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</si>
  <si>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</si>
  <si>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연구개발준비금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</si>
  <si>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</si>
  <si>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</si>
  <si>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</si>
  <si>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</si>
  <si>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</si>
  <si>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</si>
  <si>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</si>
  <si>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</si>
  <si>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</si>
  <si>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</si>
  <si>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</si>
  <si>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</si>
  <si>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</si>
  <si>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</si>
  <si>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</si>
  <si>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</si>
  <si>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</si>
  <si>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</si>
  <si>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</si>
  <si>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</si>
  <si>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</si>
  <si>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</si>
  <si>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</si>
  <si>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</si>
  <si>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</si>
  <si>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</si>
  <si>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</si>
  <si>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</si>
  <si>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</si>
  <si>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</si>
  <si>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</si>
  <si>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</si>
  <si>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</si>
  <si>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</si>
  <si>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</si>
  <si>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</si>
  <si>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</si>
  <si>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</si>
  <si>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</si>
  <si>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</si>
  <si>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</si>
  <si>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</si>
  <si>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</si>
  <si>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</si>
  <si>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집기비품
취득지출</t>
  </si>
  <si>
    <r>
      <t>당기 집기</t>
    </r>
    <r>
      <rPr>
        <sz val="11"/>
        <rFont val="돋움"/>
        <family val="3"/>
      </rPr>
      <t xml:space="preserve"> 구입 등</t>
    </r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</si>
  <si>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</si>
  <si>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</si>
  <si>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</si>
  <si>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</si>
  <si>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</si>
  <si>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</si>
  <si>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</si>
  <si>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</si>
  <si>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</si>
  <si>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</si>
  <si>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</si>
  <si>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</si>
  <si>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</si>
  <si>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</si>
  <si>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</si>
  <si>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</si>
  <si>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</si>
  <si>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</si>
  <si>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</si>
  <si>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</si>
  <si>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</si>
  <si>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 xml:space="preserve">외부수탁(성남)-간접비4억6천포함, 
외부수탁(대전)-간접비 3억포함,  산학연공동기술개발사업, </t>
  </si>
  <si>
    <t>교직원급여</t>
  </si>
  <si>
    <t>학교기업수익사업</t>
  </si>
  <si>
    <t>정부
연구수익</t>
  </si>
  <si>
    <t>산업체
연구수익</t>
  </si>
  <si>
    <t>정부과제 과세분</t>
  </si>
  <si>
    <t>교육지원센터 과세분수익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</si>
  <si>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</si>
  <si>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</si>
  <si>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</si>
  <si>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</si>
  <si>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</si>
  <si>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(2017.03.01 부터 2018.02.28까지)</t>
  </si>
  <si>
    <t>고령친화체험관, 창보, 신흥어린이집,코이카, 도박센터, 등</t>
  </si>
  <si>
    <r>
      <t>2017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</si>
  <si>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t>지식재산권 출원등록비</t>
  </si>
  <si>
    <t>예비비</t>
  </si>
  <si>
    <t>예비비</t>
  </si>
  <si>
    <r>
      <t>2017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1차추경예산</t>
    </r>
  </si>
  <si>
    <t>(  B  )</t>
  </si>
  <si>
    <t>1차 추경 자금예산서</t>
  </si>
  <si>
    <t>2017 회계연도  자금추경예산총칙</t>
  </si>
  <si>
    <t>2017회계연도 1차추경 예산서</t>
  </si>
  <si>
    <t>2017 회계연도 세입세출 1차추경예산서 총괄</t>
  </si>
  <si>
    <t>2017년 1차추경예산</t>
  </si>
  <si>
    <t>2017년 본예산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</si>
  <si>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</si>
  <si>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</si>
  <si>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</si>
  <si>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bk21,스포츠융합장학금</t>
  </si>
  <si>
    <t>. 2017회계연도 을지대학교 산학협력단 예산총액은 수입 지출 각각   29,634,188 천원으로 한다.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</si>
</sst>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1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>
        <color rgb="FFFF0000"/>
      </right>
      <top style="double"/>
      <bottom style="hair">
        <color rgb="FFFF0000"/>
      </bottom>
    </border>
    <border>
      <left style="hair">
        <color rgb="FFFF0000"/>
      </left>
      <right style="hair">
        <color rgb="FFFF0000"/>
      </right>
      <top style="double"/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>
        <color rgb="FFFF0000"/>
      </right>
      <top style="hair">
        <color rgb="FFFF0000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distributed" vertical="center"/>
    </xf>
    <xf numFmtId="41" fontId="7" fillId="0" borderId="45" xfId="49" applyFont="1" applyFill="1" applyBorder="1" applyAlignment="1">
      <alignment vertical="center"/>
    </xf>
    <xf numFmtId="41" fontId="0" fillId="0" borderId="45" xfId="49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41" fontId="8" fillId="0" borderId="46" xfId="49" applyFont="1" applyFill="1" applyBorder="1" applyAlignment="1">
      <alignment vertical="center"/>
    </xf>
    <xf numFmtId="0" fontId="0" fillId="0" borderId="47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8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50" xfId="0" applyFill="1" applyBorder="1" applyAlignment="1">
      <alignment horizontal="distributed" vertical="center"/>
    </xf>
    <xf numFmtId="0" fontId="0" fillId="0" borderId="50" xfId="0" applyFill="1" applyBorder="1" applyAlignment="1">
      <alignment horizontal="distributed" vertical="center" wrapText="1"/>
    </xf>
    <xf numFmtId="41" fontId="7" fillId="0" borderId="50" xfId="49" applyFont="1" applyFill="1" applyBorder="1" applyAlignment="1">
      <alignment vertical="center"/>
    </xf>
    <xf numFmtId="41" fontId="0" fillId="0" borderId="50" xfId="49" applyFont="1" applyFill="1" applyBorder="1" applyAlignment="1">
      <alignment vertical="center"/>
    </xf>
    <xf numFmtId="0" fontId="0" fillId="0" borderId="51" xfId="0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 wrapText="1"/>
    </xf>
    <xf numFmtId="41" fontId="7" fillId="0" borderId="51" xfId="49" applyFont="1" applyFill="1" applyBorder="1" applyAlignment="1">
      <alignment vertical="center"/>
    </xf>
    <xf numFmtId="41" fontId="0" fillId="0" borderId="51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52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41" fontId="8" fillId="0" borderId="38" xfId="49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53" xfId="49" applyFont="1" applyFill="1" applyBorder="1" applyAlignment="1">
      <alignment vertical="center"/>
    </xf>
    <xf numFmtId="41" fontId="0" fillId="0" borderId="53" xfId="49" applyFont="1" applyFill="1" applyBorder="1" applyAlignment="1">
      <alignment vertical="center"/>
    </xf>
    <xf numFmtId="0" fontId="8" fillId="0" borderId="53" xfId="0" applyFont="1" applyFill="1" applyBorder="1" applyAlignment="1">
      <alignment horizontal="left" vertical="center" wrapText="1"/>
    </xf>
    <xf numFmtId="41" fontId="8" fillId="0" borderId="54" xfId="49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distributed" vertical="center"/>
    </xf>
    <xf numFmtId="41" fontId="7" fillId="0" borderId="55" xfId="49" applyFont="1" applyFill="1" applyBorder="1" applyAlignment="1">
      <alignment vertical="center"/>
    </xf>
    <xf numFmtId="41" fontId="0" fillId="0" borderId="55" xfId="49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41" fontId="0" fillId="0" borderId="0" xfId="49" applyFill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41" fontId="0" fillId="0" borderId="45" xfId="49" applyFont="1" applyFill="1" applyBorder="1" applyAlignment="1">
      <alignment vertical="center"/>
    </xf>
    <xf numFmtId="41" fontId="8" fillId="0" borderId="45" xfId="49" applyFont="1" applyFill="1" applyBorder="1" applyAlignment="1">
      <alignment vertical="center"/>
    </xf>
    <xf numFmtId="0" fontId="0" fillId="0" borderId="47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51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8" fillId="0" borderId="36" xfId="49" applyNumberFormat="1" applyFont="1" applyFill="1" applyBorder="1" applyAlignment="1">
      <alignment vertical="center" wrapText="1"/>
    </xf>
    <xf numFmtId="0" fontId="0" fillId="0" borderId="44" xfId="0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52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51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54" xfId="49" applyFont="1" applyFill="1" applyBorder="1" applyAlignment="1">
      <alignment vertical="center"/>
    </xf>
    <xf numFmtId="0" fontId="0" fillId="0" borderId="59" xfId="0" applyFont="1" applyFill="1" applyBorder="1" applyAlignment="1">
      <alignment horizontal="distributed" vertical="center"/>
    </xf>
    <xf numFmtId="186" fontId="0" fillId="0" borderId="60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61" xfId="0" applyFont="1" applyFill="1" applyBorder="1" applyAlignment="1">
      <alignment horizontal="distributed" vertical="center"/>
    </xf>
    <xf numFmtId="186" fontId="0" fillId="0" borderId="62" xfId="49" applyNumberFormat="1" applyFont="1" applyFill="1" applyBorder="1" applyAlignment="1">
      <alignment vertical="center"/>
    </xf>
    <xf numFmtId="41" fontId="0" fillId="0" borderId="63" xfId="49" applyFont="1" applyFill="1" applyBorder="1" applyAlignment="1">
      <alignment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41" fontId="0" fillId="0" borderId="66" xfId="49" applyFont="1" applyFill="1" applyBorder="1" applyAlignment="1">
      <alignment vertical="center"/>
    </xf>
    <xf numFmtId="186" fontId="0" fillId="0" borderId="66" xfId="49" applyNumberFormat="1" applyFont="1" applyFill="1" applyBorder="1" applyAlignment="1">
      <alignment vertical="center"/>
    </xf>
    <xf numFmtId="41" fontId="0" fillId="0" borderId="67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7" xfId="0" applyFont="1" applyFill="1" applyBorder="1" applyAlignment="1">
      <alignment horizontal="distributed" vertical="center"/>
    </xf>
    <xf numFmtId="0" fontId="10" fillId="0" borderId="48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55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41" fontId="0" fillId="0" borderId="36" xfId="49" applyFont="1" applyFill="1" applyBorder="1" applyAlignment="1">
      <alignment vertical="center"/>
    </xf>
    <xf numFmtId="41" fontId="0" fillId="0" borderId="36" xfId="49" applyFont="1" applyFill="1" applyBorder="1" applyAlignment="1">
      <alignment vertical="center" wrapText="1"/>
    </xf>
    <xf numFmtId="41" fontId="7" fillId="0" borderId="36" xfId="49" applyNumberFormat="1" applyFont="1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34" borderId="38" xfId="49" applyFont="1" applyFill="1" applyBorder="1" applyAlignment="1">
      <alignment vertical="center" wrapText="1"/>
    </xf>
    <xf numFmtId="41" fontId="8" fillId="34" borderId="38" xfId="49" applyFont="1" applyFill="1" applyBorder="1" applyAlignment="1">
      <alignment wrapText="1"/>
    </xf>
    <xf numFmtId="41" fontId="8" fillId="34" borderId="38" xfId="49" applyFont="1" applyFill="1" applyBorder="1" applyAlignment="1">
      <alignment vertical="center"/>
    </xf>
    <xf numFmtId="0" fontId="0" fillId="0" borderId="36" xfId="49" applyNumberFormat="1" applyFont="1" applyFill="1" applyBorder="1" applyAlignment="1">
      <alignment vertical="center" wrapText="1"/>
    </xf>
    <xf numFmtId="41" fontId="8" fillId="0" borderId="69" xfId="49" applyFont="1" applyFill="1" applyBorder="1" applyAlignment="1">
      <alignment vertical="center"/>
    </xf>
    <xf numFmtId="41" fontId="8" fillId="0" borderId="70" xfId="49" applyFont="1" applyFill="1" applyBorder="1" applyAlignment="1">
      <alignment vertical="center"/>
    </xf>
    <xf numFmtId="41" fontId="8" fillId="0" borderId="70" xfId="49" applyFont="1" applyFill="1" applyBorder="1" applyAlignment="1">
      <alignment vertical="center" wrapText="1"/>
    </xf>
    <xf numFmtId="41" fontId="8" fillId="0" borderId="71" xfId="49" applyFont="1" applyFill="1" applyBorder="1" applyAlignment="1">
      <alignment vertical="center" wrapText="1"/>
    </xf>
    <xf numFmtId="41" fontId="0" fillId="0" borderId="72" xfId="49" applyFont="1" applyFill="1" applyBorder="1" applyAlignment="1">
      <alignment vertical="center" wrapText="1"/>
    </xf>
    <xf numFmtId="41" fontId="8" fillId="0" borderId="71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41" fontId="8" fillId="0" borderId="70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 wrapText="1"/>
    </xf>
    <xf numFmtId="41" fontId="0" fillId="0" borderId="74" xfId="49" applyFont="1" applyFill="1" applyBorder="1" applyAlignment="1">
      <alignment horizontal="center" vertical="center"/>
    </xf>
    <xf numFmtId="41" fontId="8" fillId="0" borderId="75" xfId="49" applyFont="1" applyFill="1" applyBorder="1" applyAlignment="1">
      <alignment vertical="center"/>
    </xf>
    <xf numFmtId="41" fontId="8" fillId="0" borderId="76" xfId="49" applyFont="1" applyFill="1" applyBorder="1" applyAlignment="1">
      <alignment vertical="center"/>
    </xf>
    <xf numFmtId="41" fontId="0" fillId="0" borderId="77" xfId="49" applyFont="1" applyFill="1" applyBorder="1" applyAlignment="1">
      <alignment horizontal="center" vertical="center"/>
    </xf>
    <xf numFmtId="41" fontId="8" fillId="0" borderId="71" xfId="49" applyFont="1" applyFill="1" applyBorder="1" applyAlignment="1">
      <alignment vertical="center"/>
    </xf>
    <xf numFmtId="41" fontId="0" fillId="0" borderId="71" xfId="49" applyFont="1" applyFill="1" applyBorder="1" applyAlignment="1">
      <alignment vertical="center" wrapText="1"/>
    </xf>
    <xf numFmtId="41" fontId="0" fillId="0" borderId="76" xfId="49" applyFont="1" applyFill="1" applyBorder="1" applyAlignment="1">
      <alignment vertical="center" wrapText="1"/>
    </xf>
    <xf numFmtId="41" fontId="0" fillId="0" borderId="75" xfId="49" applyFont="1" applyFill="1" applyBorder="1" applyAlignment="1">
      <alignment vertical="center"/>
    </xf>
    <xf numFmtId="41" fontId="0" fillId="0" borderId="77" xfId="49" applyFont="1" applyFill="1" applyBorder="1" applyAlignment="1">
      <alignment vertical="center"/>
    </xf>
    <xf numFmtId="41" fontId="8" fillId="0" borderId="78" xfId="49" applyFont="1" applyFill="1" applyBorder="1" applyAlignment="1">
      <alignment vertical="center"/>
    </xf>
    <xf numFmtId="41" fontId="0" fillId="0" borderId="71" xfId="49" applyFont="1" applyFill="1" applyBorder="1" applyAlignment="1">
      <alignment vertical="center" wrapText="1"/>
    </xf>
    <xf numFmtId="41" fontId="0" fillId="0" borderId="76" xfId="49" applyFont="1" applyFill="1" applyBorder="1" applyAlignment="1">
      <alignment vertical="center" wrapText="1"/>
    </xf>
    <xf numFmtId="41" fontId="0" fillId="0" borderId="72" xfId="49" applyFont="1" applyFill="1" applyBorder="1" applyAlignment="1">
      <alignment vertical="center" wrapText="1"/>
    </xf>
    <xf numFmtId="41" fontId="0" fillId="0" borderId="79" xfId="49" applyFont="1" applyFill="1" applyBorder="1" applyAlignment="1">
      <alignment horizontal="center" vertical="center"/>
    </xf>
    <xf numFmtId="41" fontId="0" fillId="0" borderId="72" xfId="49" applyFont="1" applyFill="1" applyBorder="1" applyAlignment="1">
      <alignment horizontal="center" vertical="center"/>
    </xf>
    <xf numFmtId="41" fontId="0" fillId="0" borderId="73" xfId="49" applyFont="1" applyFill="1" applyBorder="1" applyAlignment="1">
      <alignment vertical="center"/>
    </xf>
    <xf numFmtId="41" fontId="0" fillId="0" borderId="80" xfId="49" applyFont="1" applyFill="1" applyBorder="1" applyAlignment="1">
      <alignment vertical="center"/>
    </xf>
    <xf numFmtId="41" fontId="0" fillId="0" borderId="75" xfId="49" applyFont="1" applyFill="1" applyBorder="1" applyAlignment="1">
      <alignment vertical="center"/>
    </xf>
    <xf numFmtId="41" fontId="0" fillId="0" borderId="71" xfId="49" applyFont="1" applyFill="1" applyBorder="1" applyAlignment="1">
      <alignment vertical="center"/>
    </xf>
    <xf numFmtId="41" fontId="0" fillId="0" borderId="81" xfId="49" applyFont="1" applyFill="1" applyBorder="1" applyAlignment="1">
      <alignment vertical="center"/>
    </xf>
    <xf numFmtId="41" fontId="0" fillId="0" borderId="82" xfId="49" applyFont="1" applyFill="1" applyBorder="1" applyAlignment="1">
      <alignment vertical="center"/>
    </xf>
    <xf numFmtId="41" fontId="0" fillId="0" borderId="75" xfId="49" applyFont="1" applyFill="1" applyBorder="1" applyAlignment="1">
      <alignment horizontal="center" vertical="center"/>
    </xf>
    <xf numFmtId="41" fontId="0" fillId="0" borderId="77" xfId="49" applyFont="1" applyFill="1" applyBorder="1" applyAlignment="1">
      <alignment vertical="center" wrapText="1"/>
    </xf>
    <xf numFmtId="186" fontId="0" fillId="0" borderId="70" xfId="49" applyNumberFormat="1" applyFont="1" applyFill="1" applyBorder="1" applyAlignment="1">
      <alignment vertical="center"/>
    </xf>
    <xf numFmtId="41" fontId="0" fillId="0" borderId="77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 wrapText="1"/>
    </xf>
    <xf numFmtId="184" fontId="0" fillId="0" borderId="90" xfId="0" applyNumberFormat="1" applyBorder="1" applyAlignment="1">
      <alignment horizontal="center" vertical="center" wrapText="1"/>
    </xf>
    <xf numFmtId="184" fontId="0" fillId="0" borderId="91" xfId="0" applyNumberFormat="1" applyBorder="1" applyAlignment="1">
      <alignment horizontal="center" vertical="center" wrapText="1"/>
    </xf>
    <xf numFmtId="184" fontId="0" fillId="0" borderId="68" xfId="0" applyNumberForma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/>
    </xf>
    <xf numFmtId="41" fontId="0" fillId="0" borderId="98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186" fontId="0" fillId="0" borderId="69" xfId="49" applyNumberFormat="1" applyFont="1" applyFill="1" applyBorder="1" applyAlignment="1">
      <alignment horizontal="center" vertical="center" wrapText="1"/>
    </xf>
    <xf numFmtId="186" fontId="0" fillId="0" borderId="100" xfId="49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 wrapText="1"/>
    </xf>
    <xf numFmtId="41" fontId="0" fillId="0" borderId="105" xfId="49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1" fontId="8" fillId="0" borderId="49" xfId="49" applyFont="1" applyFill="1" applyBorder="1" applyAlignment="1">
      <alignment horizontal="left" vertical="center" wrapText="1"/>
    </xf>
    <xf numFmtId="41" fontId="8" fillId="0" borderId="50" xfId="49" applyFont="1" applyFill="1" applyBorder="1" applyAlignment="1">
      <alignment horizontal="left" vertical="center" wrapText="1"/>
    </xf>
    <xf numFmtId="41" fontId="8" fillId="0" borderId="51" xfId="49" applyFont="1" applyFill="1" applyBorder="1" applyAlignment="1">
      <alignment horizontal="left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2&#52628;&#44221;,2013&#50696;&#49328;\2013&#50696;&#49328;&#49436;(&#48376;&#50696;&#49328;&#50504;-&#49328;&#54617;&#54801;&#47141;&#458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 (b4)"/>
      <sheetName val="총괄표 (2)"/>
      <sheetName val="총괄표"/>
      <sheetName val="(수입-교육부)"/>
      <sheetName val="(지출-교육부)"/>
      <sheetName val="간지"/>
      <sheetName val="간지 (2)"/>
    </sheetNames>
    <sheetDataSet>
      <sheetData sheetId="4">
        <row r="72">
          <cell r="E72">
            <v>9415607</v>
          </cell>
        </row>
      </sheetData>
      <sheetData sheetId="5">
        <row r="92">
          <cell r="E92">
            <v>9415607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  <cell r="E89">
            <v>18325003.333</v>
          </cell>
        </row>
      </sheetData>
      <sheetData sheetId="3">
        <row r="109">
          <cell r="D109">
            <v>26213576.688</v>
          </cell>
          <cell r="E109">
            <v>18325003.333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4"/>
  <sheetViews>
    <sheetView showGridLines="0" zoomScalePageLayoutView="0" workbookViewId="0" topLeftCell="A1">
      <selection activeCell="A6" sqref="A6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40"/>
      <c r="B2" s="240"/>
    </row>
    <row r="3" spans="1:3" s="1" customFormat="1" ht="21.75" customHeight="1">
      <c r="A3" s="240"/>
      <c r="B3" s="240"/>
      <c r="C3" s="15"/>
    </row>
    <row r="4" spans="2:3" ht="35.25" customHeight="1">
      <c r="B4" s="16"/>
      <c r="C4" s="16"/>
    </row>
    <row r="5" spans="1:11" s="53" customFormat="1" ht="35.25">
      <c r="A5" s="51" t="s">
        <v>264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2">
    <mergeCell ref="A3:B3"/>
    <mergeCell ref="A2:B2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B4" sqref="B4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263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272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zoomScalePageLayoutView="0" workbookViewId="0" topLeftCell="A4">
      <selection activeCell="E9" sqref="E9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57" t="s">
        <v>265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3.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ht="35.25" customHeight="1">
      <c r="K4" s="1" t="s">
        <v>0</v>
      </c>
    </row>
    <row r="5" spans="1:12" ht="33.75" customHeight="1">
      <c r="A5" s="243" t="s">
        <v>24</v>
      </c>
      <c r="B5" s="244"/>
      <c r="C5" s="244"/>
      <c r="D5" s="244"/>
      <c r="E5" s="244"/>
      <c r="F5" s="245"/>
      <c r="G5" s="243" t="s">
        <v>25</v>
      </c>
      <c r="H5" s="244"/>
      <c r="I5" s="244"/>
      <c r="J5" s="244"/>
      <c r="K5" s="244"/>
      <c r="L5" s="245"/>
    </row>
    <row r="6" spans="1:12" ht="33.75" customHeight="1">
      <c r="A6" s="246" t="s">
        <v>10</v>
      </c>
      <c r="B6" s="247"/>
      <c r="C6" s="258" t="s">
        <v>266</v>
      </c>
      <c r="D6" s="259"/>
      <c r="E6" s="258" t="s">
        <v>267</v>
      </c>
      <c r="F6" s="259"/>
      <c r="G6" s="246" t="s">
        <v>23</v>
      </c>
      <c r="H6" s="247"/>
      <c r="I6" s="258" t="s">
        <v>266</v>
      </c>
      <c r="J6" s="259"/>
      <c r="K6" s="258" t="s">
        <v>267</v>
      </c>
      <c r="L6" s="260"/>
    </row>
    <row r="7" spans="1:12" ht="33.75" customHeight="1">
      <c r="A7" s="248"/>
      <c r="B7" s="249"/>
      <c r="C7" s="2" t="s">
        <v>1</v>
      </c>
      <c r="D7" s="2" t="s">
        <v>2</v>
      </c>
      <c r="E7" s="2" t="s">
        <v>1</v>
      </c>
      <c r="F7" s="3" t="s">
        <v>2</v>
      </c>
      <c r="G7" s="248"/>
      <c r="H7" s="249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50" t="s">
        <v>15</v>
      </c>
      <c r="B8" s="20" t="s">
        <v>11</v>
      </c>
      <c r="C8" s="6">
        <f>SUM('(수입-교육부)'!D6)</f>
        <v>6985000</v>
      </c>
      <c r="D8" s="5">
        <f>C8/C20</f>
        <v>0.23570748407390138</v>
      </c>
      <c r="E8" s="6">
        <f>SUM('(수입-교육부)'!E6)</f>
        <v>4570000</v>
      </c>
      <c r="F8" s="5">
        <f>E8/E20</f>
        <v>0.22562936274368464</v>
      </c>
      <c r="G8" s="262" t="s">
        <v>35</v>
      </c>
      <c r="H8" s="20" t="s">
        <v>26</v>
      </c>
      <c r="I8" s="6">
        <f>SUM('(지출-교육부)'!D4)</f>
        <v>6422000</v>
      </c>
      <c r="J8" s="5">
        <f>I8/I20</f>
        <v>0.21670916037922147</v>
      </c>
      <c r="K8" s="6">
        <f>SUM('(지출-교육부)'!E4)</f>
        <v>3957000</v>
      </c>
      <c r="L8" s="28">
        <f>K8/K20</f>
        <v>0.1953644175879125</v>
      </c>
    </row>
    <row r="9" spans="1:12" ht="29.25" customHeight="1">
      <c r="A9" s="251"/>
      <c r="B9" s="19" t="s">
        <v>41</v>
      </c>
      <c r="C9" s="6">
        <f>SUM('(수입-교육부)'!D23)</f>
        <v>13740000</v>
      </c>
      <c r="D9" s="7">
        <f>C9/C20</f>
        <v>0.463653662301418</v>
      </c>
      <c r="E9" s="6">
        <f>SUM('(수입-교육부)'!E23)</f>
        <v>10250000</v>
      </c>
      <c r="F9" s="5">
        <f>E9/E20</f>
        <v>0.5060614809896647</v>
      </c>
      <c r="G9" s="263"/>
      <c r="H9" s="19" t="s">
        <v>42</v>
      </c>
      <c r="I9" s="6">
        <f>SUM('(지출-교육부)'!D25)</f>
        <v>13754000</v>
      </c>
      <c r="J9" s="7">
        <f>I9/I20</f>
        <v>0.46412609652068076</v>
      </c>
      <c r="K9" s="6">
        <f>SUM('(지출-교육부)'!E25)</f>
        <v>9302000</v>
      </c>
      <c r="L9" s="29">
        <f>K9/K20</f>
        <v>0.4592569654795962</v>
      </c>
    </row>
    <row r="10" spans="1:12" ht="29.25" customHeight="1">
      <c r="A10" s="251"/>
      <c r="B10" s="19" t="s">
        <v>43</v>
      </c>
      <c r="C10" s="6">
        <f>SUM('(수입-교육부)'!D33)</f>
        <v>790000</v>
      </c>
      <c r="D10" s="7">
        <f>C10/C20</f>
        <v>0.02665839834193015</v>
      </c>
      <c r="E10" s="6">
        <f>SUM('(수입-교육부)'!E33)</f>
        <v>640000</v>
      </c>
      <c r="F10" s="5">
        <f>E10/E20</f>
        <v>0.03159798515447663</v>
      </c>
      <c r="G10" s="263"/>
      <c r="H10" s="19" t="s">
        <v>40</v>
      </c>
      <c r="I10" s="6">
        <f>SUM('(지출-교육부)'!D41)</f>
        <v>646000</v>
      </c>
      <c r="J10" s="7">
        <f>I10/I20</f>
        <v>0.021799146310335887</v>
      </c>
      <c r="K10" s="6">
        <f>SUM('(지출-교육부)'!E41)</f>
        <v>424500</v>
      </c>
      <c r="L10" s="29">
        <f>K10/K20</f>
        <v>0.020958351090742698</v>
      </c>
    </row>
    <row r="11" spans="1:12" ht="29.25" customHeight="1">
      <c r="A11" s="251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63"/>
      <c r="H11" s="19" t="s">
        <v>27</v>
      </c>
      <c r="I11" s="6">
        <f>SUM('(지출-교육부)'!D58)</f>
        <v>100000</v>
      </c>
      <c r="J11" s="7">
        <f>I11/I20</f>
        <v>0.0033744808529931713</v>
      </c>
      <c r="K11" s="6">
        <f>SUM('(지출-교육부)'!E58)</f>
        <v>110000</v>
      </c>
      <c r="L11" s="29">
        <f>K11/K20</f>
        <v>0.00543090369842567</v>
      </c>
    </row>
    <row r="12" spans="1:12" ht="29.25" customHeight="1">
      <c r="A12" s="251"/>
      <c r="B12" s="19" t="s">
        <v>14</v>
      </c>
      <c r="C12" s="17">
        <f>SUM('(수입-교육부)'!D48)</f>
        <v>100000</v>
      </c>
      <c r="D12" s="7">
        <f>C12/C20</f>
        <v>0.003374480802775968</v>
      </c>
      <c r="E12" s="17">
        <f>SUM('(수입-교육부)'!E48)</f>
        <v>150000</v>
      </c>
      <c r="F12" s="5">
        <f>E12/E20</f>
        <v>0.007405777770580459</v>
      </c>
      <c r="G12" s="263"/>
      <c r="H12" s="19" t="s">
        <v>28</v>
      </c>
      <c r="I12" s="6">
        <f>SUM('(지출-교육부)'!D75)</f>
        <v>510000</v>
      </c>
      <c r="J12" s="7">
        <f>I12/I20</f>
        <v>0.017209852350265172</v>
      </c>
      <c r="K12" s="6">
        <f>SUM('(지출-교육부)'!E75)</f>
        <v>510000</v>
      </c>
      <c r="L12" s="29">
        <f>K12/K20</f>
        <v>0.02517964441997356</v>
      </c>
    </row>
    <row r="13" spans="1:12" ht="29.25" customHeight="1">
      <c r="A13" s="251"/>
      <c r="B13" s="19"/>
      <c r="C13" s="17"/>
      <c r="D13" s="7"/>
      <c r="E13" s="17"/>
      <c r="F13" s="5"/>
      <c r="G13" s="263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2"/>
      <c r="B14" s="19" t="s">
        <v>16</v>
      </c>
      <c r="C14" s="17">
        <f>SUM(C8:C12)</f>
        <v>21615000</v>
      </c>
      <c r="D14" s="7">
        <f>C14/C20</f>
        <v>0.7293940255200255</v>
      </c>
      <c r="E14" s="17">
        <f>SUM(E8:E12)</f>
        <v>15610000</v>
      </c>
      <c r="F14" s="5">
        <f>E14/E20</f>
        <v>0.7706946066584064</v>
      </c>
      <c r="G14" s="264"/>
      <c r="H14" s="19" t="s">
        <v>16</v>
      </c>
      <c r="I14" s="6">
        <f>SUM(I8:I13)</f>
        <v>21432000</v>
      </c>
      <c r="J14" s="7">
        <f>I14/I20</f>
        <v>0.7232187364134964</v>
      </c>
      <c r="K14" s="6">
        <f>SUM(K8:K13)</f>
        <v>14303500</v>
      </c>
      <c r="L14" s="29">
        <f>K14/K20</f>
        <v>0.7061902822766506</v>
      </c>
    </row>
    <row r="15" spans="1:12" ht="27.75" customHeight="1">
      <c r="A15" s="251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61" t="s">
        <v>31</v>
      </c>
      <c r="H15" s="19" t="s">
        <v>29</v>
      </c>
      <c r="I15" s="6">
        <f>SUM('(지출-교육부)'!D82)</f>
        <v>335000</v>
      </c>
      <c r="J15" s="7">
        <f>I15/I20</f>
        <v>0.011304510857527124</v>
      </c>
      <c r="K15" s="6">
        <f>SUM('(지출-교육부)'!E82)</f>
        <v>510000</v>
      </c>
      <c r="L15" s="29">
        <f>K15/K20</f>
        <v>0.02517964441997356</v>
      </c>
    </row>
    <row r="16" spans="1:12" ht="27.75" customHeight="1">
      <c r="A16" s="253"/>
      <c r="B16" s="20" t="s">
        <v>18</v>
      </c>
      <c r="C16" s="4">
        <f>SUM('(수입-교육부)'!D59)</f>
        <v>100000</v>
      </c>
      <c r="D16" s="7">
        <f>C16/C20</f>
        <v>0.003374480802775968</v>
      </c>
      <c r="E16" s="4">
        <f>SUM('(수입-교육부)'!E59)</f>
        <v>110000</v>
      </c>
      <c r="F16" s="5">
        <f>E16/E20</f>
        <v>0.00543090369842567</v>
      </c>
      <c r="G16" s="251"/>
      <c r="H16" s="19" t="s">
        <v>30</v>
      </c>
      <c r="I16" s="6">
        <f>SUM('(지출-교육부)'!D95)</f>
        <v>60000</v>
      </c>
      <c r="J16" s="7">
        <f>I16/I20</f>
        <v>0.0020246885117959027</v>
      </c>
      <c r="K16" s="6">
        <f>SUM('(지출-교육부)'!E95)</f>
        <v>90000</v>
      </c>
      <c r="L16" s="29">
        <f>K16/K20</f>
        <v>0.004443466662348275</v>
      </c>
    </row>
    <row r="17" spans="1:12" ht="27.75" customHeight="1">
      <c r="A17" s="254"/>
      <c r="B17" s="20" t="s">
        <v>19</v>
      </c>
      <c r="C17" s="4">
        <f>SUM(C15:C16)</f>
        <v>100000</v>
      </c>
      <c r="D17" s="7">
        <f>C17/C20</f>
        <v>0.003374480802775968</v>
      </c>
      <c r="E17" s="4">
        <f>SUM(E15:E16)</f>
        <v>110000</v>
      </c>
      <c r="F17" s="5">
        <f>E17/E20</f>
        <v>0.00543090369842567</v>
      </c>
      <c r="G17" s="252"/>
      <c r="H17" s="19" t="s">
        <v>19</v>
      </c>
      <c r="I17" s="6">
        <f>SUM(I15:I16)</f>
        <v>395000</v>
      </c>
      <c r="J17" s="7">
        <f>I17/I20</f>
        <v>0.013329199369323027</v>
      </c>
      <c r="K17" s="6">
        <f>SUM(K15:K16)</f>
        <v>600000</v>
      </c>
      <c r="L17" s="29">
        <f>K17/K20</f>
        <v>0.029623111082321837</v>
      </c>
    </row>
    <row r="18" spans="1:12" ht="27.75" customHeight="1">
      <c r="A18" s="197"/>
      <c r="B18" s="20"/>
      <c r="C18" s="4"/>
      <c r="D18" s="7"/>
      <c r="E18" s="4"/>
      <c r="F18" s="5"/>
      <c r="G18" s="241" t="s">
        <v>258</v>
      </c>
      <c r="H18" s="242"/>
      <c r="I18" s="6">
        <f>SUM('(지출-교육부)'!D100)</f>
        <v>270000</v>
      </c>
      <c r="J18" s="198">
        <f>I18/I20</f>
        <v>0.009111098303081563</v>
      </c>
      <c r="K18" s="6">
        <f>SUM('(지출-교육부)'!E100)</f>
        <v>200000</v>
      </c>
      <c r="L18" s="198">
        <f>K18/K20</f>
        <v>0.009874370360773946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7919188.441</v>
      </c>
      <c r="D19" s="8">
        <f>C19/C20</f>
        <v>0.2672314936771985</v>
      </c>
      <c r="E19" s="6">
        <f>SUM('(수입-교육부)'!E67)</f>
        <v>4534456</v>
      </c>
      <c r="F19" s="26">
        <f>E19/E20</f>
        <v>0.2238744896431679</v>
      </c>
      <c r="G19" s="24" t="s">
        <v>32</v>
      </c>
      <c r="H19" s="19" t="s">
        <v>12</v>
      </c>
      <c r="I19" s="6">
        <f>SUM('(지출-교육부)'!D101)</f>
        <v>7537188</v>
      </c>
      <c r="J19" s="7">
        <f>I19/I20</f>
        <v>0.25434096591409894</v>
      </c>
      <c r="K19" s="6">
        <f>SUM('(지출-교육부)'!E101)</f>
        <v>5150956</v>
      </c>
      <c r="L19" s="29">
        <f>K19/K20</f>
        <v>0.25431223628025357</v>
      </c>
    </row>
    <row r="20" spans="1:12" ht="33.75" customHeight="1">
      <c r="A20" s="255" t="s">
        <v>33</v>
      </c>
      <c r="B20" s="256"/>
      <c r="C20" s="9">
        <f>SUM(C14,C17,C19)</f>
        <v>29634188.441</v>
      </c>
      <c r="D20" s="10">
        <f>C20/C20</f>
        <v>1</v>
      </c>
      <c r="E20" s="9">
        <f>SUM(E14,E17,E19)</f>
        <v>20254456</v>
      </c>
      <c r="F20" s="27">
        <f>E20/E20</f>
        <v>1</v>
      </c>
      <c r="G20" s="23"/>
      <c r="H20" s="21" t="s">
        <v>34</v>
      </c>
      <c r="I20" s="25">
        <f>SUM(I14,I17,I18,I19)</f>
        <v>29634188</v>
      </c>
      <c r="J20" s="10">
        <f>I20/I20</f>
        <v>1</v>
      </c>
      <c r="K20" s="25">
        <f>SUM(K14,K17,K18,K19)</f>
        <v>20254456</v>
      </c>
      <c r="L20" s="30">
        <f>K20/K20</f>
        <v>1</v>
      </c>
    </row>
  </sheetData>
  <sheetProtection/>
  <mergeCells count="15">
    <mergeCell ref="A2:L3"/>
    <mergeCell ref="C6:D6"/>
    <mergeCell ref="E6:F6"/>
    <mergeCell ref="I6:J6"/>
    <mergeCell ref="K6:L6"/>
    <mergeCell ref="G15:G17"/>
    <mergeCell ref="G5:L5"/>
    <mergeCell ref="G6:H7"/>
    <mergeCell ref="G8:G14"/>
    <mergeCell ref="G18:H18"/>
    <mergeCell ref="A5:F5"/>
    <mergeCell ref="A6:B7"/>
    <mergeCell ref="A8:A14"/>
    <mergeCell ref="A15:A17"/>
    <mergeCell ref="A20:B20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60" activePane="bottomLeft" state="frozen"/>
      <selection pane="topLeft" activeCell="B1" sqref="B1"/>
      <selection pane="bottomLeft" activeCell="D33" sqref="D33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86" customWidth="1"/>
    <col min="6" max="6" width="13.77734375" style="55" customWidth="1"/>
    <col min="7" max="7" width="29.5546875" style="126" customWidth="1"/>
    <col min="8" max="9" width="13.77734375" style="58" bestFit="1" customWidth="1"/>
    <col min="10" max="10" width="14.10546875" style="59" customWidth="1"/>
    <col min="11" max="11" width="13.77734375" style="59" bestFit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71" t="s">
        <v>262</v>
      </c>
      <c r="B1" s="271"/>
      <c r="C1" s="271"/>
      <c r="D1" s="271"/>
      <c r="E1" s="271"/>
      <c r="F1" s="271"/>
      <c r="G1" s="271"/>
    </row>
    <row r="2" spans="1:7" ht="26.25" customHeight="1">
      <c r="A2" s="272" t="s">
        <v>254</v>
      </c>
      <c r="B2" s="272"/>
      <c r="C2" s="272"/>
      <c r="D2" s="272"/>
      <c r="E2" s="272"/>
      <c r="F2" s="272"/>
      <c r="G2" s="272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5" customFormat="1" ht="28.5" customHeight="1">
      <c r="A4" s="273" t="s">
        <v>47</v>
      </c>
      <c r="B4" s="274"/>
      <c r="C4" s="275"/>
      <c r="D4" s="63" t="s">
        <v>260</v>
      </c>
      <c r="E4" s="63" t="s">
        <v>256</v>
      </c>
      <c r="F4" s="64" t="s">
        <v>48</v>
      </c>
      <c r="G4" s="276" t="s">
        <v>49</v>
      </c>
      <c r="H4" s="269" t="s">
        <v>50</v>
      </c>
      <c r="I4" s="269" t="s">
        <v>51</v>
      </c>
      <c r="J4" s="269" t="s">
        <v>52</v>
      </c>
      <c r="K4" s="278" t="s">
        <v>53</v>
      </c>
    </row>
    <row r="5" spans="1:11" ht="28.5" customHeight="1" thickBot="1">
      <c r="A5" s="66" t="s">
        <v>54</v>
      </c>
      <c r="B5" s="67" t="s">
        <v>55</v>
      </c>
      <c r="C5" s="68" t="s">
        <v>56</v>
      </c>
      <c r="D5" s="69" t="s">
        <v>57</v>
      </c>
      <c r="E5" s="69" t="s">
        <v>261</v>
      </c>
      <c r="F5" s="69" t="s">
        <v>58</v>
      </c>
      <c r="G5" s="277"/>
      <c r="H5" s="270"/>
      <c r="I5" s="270"/>
      <c r="J5" s="270"/>
      <c r="K5" s="279"/>
    </row>
    <row r="6" spans="1:11" ht="30" customHeight="1" thickTop="1">
      <c r="A6" s="70" t="s">
        <v>59</v>
      </c>
      <c r="B6" s="71"/>
      <c r="C6" s="72"/>
      <c r="D6" s="73">
        <f>SUM(D7,D13,D16,D18,D21)</f>
        <v>6985000</v>
      </c>
      <c r="E6" s="73">
        <v>4570000</v>
      </c>
      <c r="F6" s="74">
        <f>SUM(D6-E6)</f>
        <v>2415000</v>
      </c>
      <c r="G6" s="75"/>
      <c r="H6" s="76"/>
      <c r="I6" s="76"/>
      <c r="J6" s="34"/>
      <c r="K6" s="34"/>
    </row>
    <row r="7" spans="1:11" ht="24" customHeight="1">
      <c r="A7" s="77" t="s">
        <v>45</v>
      </c>
      <c r="B7" s="78" t="s">
        <v>60</v>
      </c>
      <c r="C7" s="79"/>
      <c r="D7" s="80">
        <f>SUM(D8:D12)</f>
        <v>6025000</v>
      </c>
      <c r="E7" s="80">
        <v>3750000</v>
      </c>
      <c r="F7" s="56">
        <f>SUM(D7-E7)</f>
        <v>2275000</v>
      </c>
      <c r="G7" s="81"/>
      <c r="H7" s="82"/>
      <c r="I7" s="82"/>
      <c r="J7" s="35"/>
      <c r="K7" s="35"/>
    </row>
    <row r="8" spans="1:11" ht="32.25" customHeight="1">
      <c r="A8" s="83"/>
      <c r="B8" s="84"/>
      <c r="C8" s="78" t="s">
        <v>245</v>
      </c>
      <c r="D8" s="80">
        <f>SUM(H8)/1000</f>
        <v>1825000</v>
      </c>
      <c r="E8" s="80">
        <v>1950000</v>
      </c>
      <c r="F8" s="56">
        <f>SUM(D8-E8)</f>
        <v>-125000</v>
      </c>
      <c r="G8" s="85" t="s">
        <v>247</v>
      </c>
      <c r="H8" s="200">
        <f>1795000000+30000000</f>
        <v>1825000000</v>
      </c>
      <c r="I8" s="86"/>
      <c r="J8" s="31"/>
      <c r="K8" s="31"/>
    </row>
    <row r="9" spans="1:11" ht="24" customHeight="1">
      <c r="A9" s="83"/>
      <c r="B9" s="87"/>
      <c r="C9" s="78" t="s">
        <v>246</v>
      </c>
      <c r="D9" s="80">
        <f>SUM(H9)/1000</f>
        <v>4200000</v>
      </c>
      <c r="E9" s="80">
        <v>1800000</v>
      </c>
      <c r="F9" s="56">
        <f>SUM(D9-E9)</f>
        <v>2400000</v>
      </c>
      <c r="G9" s="85" t="s">
        <v>268</v>
      </c>
      <c r="H9" s="200">
        <f>4200000000</f>
        <v>4200000000</v>
      </c>
      <c r="I9" s="86"/>
      <c r="J9" s="32"/>
      <c r="K9" s="32"/>
    </row>
    <row r="10" spans="1:11" ht="13.5">
      <c r="A10" s="83"/>
      <c r="B10" s="87"/>
      <c r="C10" s="88"/>
      <c r="D10" s="89"/>
      <c r="E10" s="89"/>
      <c r="F10" s="90"/>
      <c r="G10" s="85"/>
      <c r="H10" s="86"/>
      <c r="I10" s="86"/>
      <c r="J10" s="32"/>
      <c r="K10" s="32"/>
    </row>
    <row r="11" spans="1:11" ht="13.5">
      <c r="A11" s="83"/>
      <c r="B11" s="87"/>
      <c r="C11" s="88"/>
      <c r="D11" s="89"/>
      <c r="E11" s="89"/>
      <c r="F11" s="90"/>
      <c r="G11" s="85"/>
      <c r="H11" s="86"/>
      <c r="I11" s="86"/>
      <c r="J11" s="32"/>
      <c r="K11" s="32"/>
    </row>
    <row r="12" spans="1:11" ht="24" customHeight="1">
      <c r="A12" s="83"/>
      <c r="B12" s="91"/>
      <c r="C12" s="92"/>
      <c r="D12" s="93"/>
      <c r="E12" s="93"/>
      <c r="F12" s="94"/>
      <c r="G12" s="95" t="s">
        <v>61</v>
      </c>
      <c r="H12" s="86">
        <f>SUM(H8:H11)</f>
        <v>6025000000</v>
      </c>
      <c r="I12" s="86">
        <f>SUM(I8:I11)</f>
        <v>0</v>
      </c>
      <c r="J12" s="33">
        <f>SUM(J8:J11)</f>
        <v>0</v>
      </c>
      <c r="K12" s="33">
        <f>SUM(K8:K11)</f>
        <v>0</v>
      </c>
    </row>
    <row r="13" spans="1:11" ht="24" customHeight="1">
      <c r="A13" s="83"/>
      <c r="B13" s="79" t="s">
        <v>62</v>
      </c>
      <c r="C13" s="78"/>
      <c r="D13" s="80">
        <f>SUM(D14)</f>
        <v>30000</v>
      </c>
      <c r="E13" s="80">
        <v>30000</v>
      </c>
      <c r="F13" s="56">
        <f>SUM(D13-E13)</f>
        <v>0</v>
      </c>
      <c r="G13" s="81"/>
      <c r="H13" s="82"/>
      <c r="I13" s="82"/>
      <c r="J13" s="35"/>
      <c r="K13" s="35"/>
    </row>
    <row r="14" spans="1:11" ht="24" customHeight="1">
      <c r="A14" s="83"/>
      <c r="B14" s="79"/>
      <c r="C14" s="78" t="s">
        <v>62</v>
      </c>
      <c r="D14" s="80">
        <f>SUM(H14)/1000</f>
        <v>30000</v>
      </c>
      <c r="E14" s="80">
        <v>30000</v>
      </c>
      <c r="F14" s="56">
        <f>SUM(D14-E14)</f>
        <v>0</v>
      </c>
      <c r="G14" s="85" t="s">
        <v>248</v>
      </c>
      <c r="H14" s="86">
        <v>30000000</v>
      </c>
      <c r="I14" s="86"/>
      <c r="J14" s="31"/>
      <c r="K14" s="31"/>
    </row>
    <row r="15" spans="1:11" ht="24" customHeight="1">
      <c r="A15" s="83"/>
      <c r="B15" s="79"/>
      <c r="C15" s="78"/>
      <c r="D15" s="80"/>
      <c r="E15" s="80"/>
      <c r="F15" s="56"/>
      <c r="G15" s="96"/>
      <c r="H15" s="97"/>
      <c r="I15" s="97"/>
      <c r="J15" s="36"/>
      <c r="K15" s="36"/>
    </row>
    <row r="16" spans="1:11" ht="24" customHeight="1">
      <c r="A16" s="83"/>
      <c r="B16" s="78" t="s">
        <v>63</v>
      </c>
      <c r="C16" s="185" t="s">
        <v>45</v>
      </c>
      <c r="D16" s="80">
        <f>SUM(D17)</f>
        <v>120000</v>
      </c>
      <c r="E16" s="80">
        <v>30000</v>
      </c>
      <c r="F16" s="56">
        <f aca="true" t="shared" si="0" ref="F16:F25">SUM(D16-E16)</f>
        <v>90000</v>
      </c>
      <c r="G16" s="81" t="s">
        <v>45</v>
      </c>
      <c r="H16" s="82" t="s">
        <v>45</v>
      </c>
      <c r="I16" s="82" t="s">
        <v>45</v>
      </c>
      <c r="J16" s="35" t="s">
        <v>45</v>
      </c>
      <c r="K16" s="35" t="s">
        <v>45</v>
      </c>
    </row>
    <row r="17" spans="1:11" ht="31.5" customHeight="1">
      <c r="A17" s="83"/>
      <c r="B17" s="79"/>
      <c r="C17" s="98" t="s">
        <v>64</v>
      </c>
      <c r="D17" s="80">
        <f>SUM(H17)/1000</f>
        <v>120000</v>
      </c>
      <c r="E17" s="80">
        <v>30000</v>
      </c>
      <c r="F17" s="56">
        <f t="shared" si="0"/>
        <v>90000</v>
      </c>
      <c r="G17" s="81" t="s">
        <v>249</v>
      </c>
      <c r="H17" s="200">
        <v>120000000</v>
      </c>
      <c r="I17" s="82"/>
      <c r="J17" s="35"/>
      <c r="K17" s="35"/>
    </row>
    <row r="18" spans="1:11" ht="24" customHeight="1">
      <c r="A18" s="83"/>
      <c r="B18" s="78" t="s">
        <v>65</v>
      </c>
      <c r="C18" s="98"/>
      <c r="D18" s="80">
        <f>SUM(D19:D20)</f>
        <v>430000</v>
      </c>
      <c r="E18" s="80">
        <v>430000</v>
      </c>
      <c r="F18" s="56">
        <f t="shared" si="0"/>
        <v>0</v>
      </c>
      <c r="G18" s="81"/>
      <c r="H18" s="82"/>
      <c r="I18" s="82"/>
      <c r="J18" s="35"/>
      <c r="K18" s="35"/>
    </row>
    <row r="19" spans="1:11" ht="24" customHeight="1">
      <c r="A19" s="83"/>
      <c r="B19" s="84"/>
      <c r="C19" s="78" t="s">
        <v>65</v>
      </c>
      <c r="D19" s="80">
        <f>SUM(H19)/1000</f>
        <v>250000</v>
      </c>
      <c r="E19" s="80">
        <v>250000</v>
      </c>
      <c r="F19" s="56">
        <f>SUM(D19-E19)</f>
        <v>0</v>
      </c>
      <c r="G19" s="85" t="s">
        <v>66</v>
      </c>
      <c r="H19" s="200">
        <v>250000000</v>
      </c>
      <c r="I19" s="86"/>
      <c r="J19" s="37"/>
      <c r="K19" s="37"/>
    </row>
    <row r="20" spans="1:11" ht="24" customHeight="1">
      <c r="A20" s="83"/>
      <c r="B20" s="91"/>
      <c r="C20" s="78" t="s">
        <v>67</v>
      </c>
      <c r="D20" s="80">
        <f>SUM(H20)/1000</f>
        <v>180000</v>
      </c>
      <c r="E20" s="80">
        <v>180000</v>
      </c>
      <c r="F20" s="56">
        <f>SUM(D20-E20)</f>
        <v>0</v>
      </c>
      <c r="G20" s="81" t="s">
        <v>68</v>
      </c>
      <c r="H20" s="200">
        <f>110000000+70000000</f>
        <v>180000000</v>
      </c>
      <c r="I20" s="82"/>
      <c r="J20" s="35"/>
      <c r="K20" s="35"/>
    </row>
    <row r="21" spans="1:11" ht="24" customHeight="1">
      <c r="A21" s="83"/>
      <c r="B21" s="78" t="s">
        <v>69</v>
      </c>
      <c r="C21" s="78"/>
      <c r="D21" s="80">
        <f>SUM(D22)</f>
        <v>380000</v>
      </c>
      <c r="E21" s="80">
        <v>330000</v>
      </c>
      <c r="F21" s="56">
        <f t="shared" si="0"/>
        <v>50000</v>
      </c>
      <c r="G21" s="85"/>
      <c r="H21" s="86"/>
      <c r="I21" s="86"/>
      <c r="J21" s="31"/>
      <c r="K21" s="31"/>
    </row>
    <row r="22" spans="1:11" ht="24" customHeight="1">
      <c r="A22" s="99"/>
      <c r="B22" s="79"/>
      <c r="C22" s="78" t="s">
        <v>69</v>
      </c>
      <c r="D22" s="80">
        <f>SUM(H22)/1000</f>
        <v>380000</v>
      </c>
      <c r="E22" s="80">
        <v>330000</v>
      </c>
      <c r="F22" s="56">
        <f t="shared" si="0"/>
        <v>50000</v>
      </c>
      <c r="G22" s="85" t="s">
        <v>244</v>
      </c>
      <c r="H22" s="200">
        <v>380000000</v>
      </c>
      <c r="I22" s="86"/>
      <c r="J22" s="37"/>
      <c r="K22" s="37"/>
    </row>
    <row r="23" spans="1:11" ht="28.5" customHeight="1">
      <c r="A23" s="100" t="s">
        <v>70</v>
      </c>
      <c r="B23" s="79"/>
      <c r="C23" s="78"/>
      <c r="D23" s="80">
        <f>SUM(D24+D27+D29+D31)</f>
        <v>13740000</v>
      </c>
      <c r="E23" s="80">
        <v>10250000</v>
      </c>
      <c r="F23" s="56">
        <f t="shared" si="0"/>
        <v>3490000</v>
      </c>
      <c r="G23" s="85"/>
      <c r="H23" s="86">
        <f>SUM(I23:K23)</f>
        <v>0</v>
      </c>
      <c r="I23" s="86"/>
      <c r="J23" s="38"/>
      <c r="K23" s="38"/>
    </row>
    <row r="24" spans="1:11" ht="25.5" customHeight="1">
      <c r="A24" s="77"/>
      <c r="B24" s="79" t="s">
        <v>70</v>
      </c>
      <c r="C24" s="78"/>
      <c r="D24" s="80">
        <f>SUM(D25:D26)</f>
        <v>7930000</v>
      </c>
      <c r="E24" s="80">
        <v>3900000</v>
      </c>
      <c r="F24" s="56">
        <f t="shared" si="0"/>
        <v>4030000</v>
      </c>
      <c r="G24" s="85"/>
      <c r="H24" s="86"/>
      <c r="I24" s="86"/>
      <c r="J24" s="33"/>
      <c r="K24" s="33"/>
    </row>
    <row r="25" spans="1:11" ht="21" customHeight="1">
      <c r="A25" s="83"/>
      <c r="B25" s="84"/>
      <c r="C25" s="78" t="s">
        <v>250</v>
      </c>
      <c r="D25" s="80">
        <f>SUM(H25)/1000</f>
        <v>7900000</v>
      </c>
      <c r="E25" s="80">
        <v>3900000</v>
      </c>
      <c r="F25" s="56">
        <f t="shared" si="0"/>
        <v>4000000</v>
      </c>
      <c r="G25" s="85" t="s">
        <v>252</v>
      </c>
      <c r="H25" s="200">
        <v>7900000000</v>
      </c>
      <c r="I25" s="86"/>
      <c r="J25" s="31"/>
      <c r="K25" s="31">
        <v>0</v>
      </c>
    </row>
    <row r="26" spans="1:11" ht="27" customHeight="1">
      <c r="A26" s="83"/>
      <c r="B26" s="87"/>
      <c r="C26" s="78" t="s">
        <v>251</v>
      </c>
      <c r="D26" s="80">
        <f>SUM(H26)/1000</f>
        <v>30000</v>
      </c>
      <c r="E26" s="80">
        <v>0</v>
      </c>
      <c r="F26" s="56">
        <f>SUM(D26-E26)</f>
        <v>30000</v>
      </c>
      <c r="G26" s="101" t="s">
        <v>253</v>
      </c>
      <c r="H26" s="201">
        <v>30000000</v>
      </c>
      <c r="I26" s="102"/>
      <c r="J26" s="39"/>
      <c r="K26" s="39"/>
    </row>
    <row r="27" spans="1:19" ht="15.75" customHeight="1">
      <c r="A27" s="83"/>
      <c r="B27" s="79" t="s">
        <v>62</v>
      </c>
      <c r="C27" s="79"/>
      <c r="D27" s="80">
        <f>SUM(D28)</f>
        <v>2410000</v>
      </c>
      <c r="E27" s="80">
        <v>1910000</v>
      </c>
      <c r="F27" s="56">
        <f aca="true" t="shared" si="1" ref="F27:F33">SUM(D27-E27)</f>
        <v>500000</v>
      </c>
      <c r="G27" s="103"/>
      <c r="H27" s="97"/>
      <c r="I27" s="97"/>
      <c r="J27" s="40"/>
      <c r="K27" s="40"/>
      <c r="L27" s="105"/>
      <c r="M27" s="105"/>
      <c r="N27" s="105"/>
      <c r="O27" s="105"/>
      <c r="P27" s="105"/>
      <c r="Q27" s="105"/>
      <c r="R27" s="105"/>
      <c r="S27" s="105"/>
    </row>
    <row r="28" spans="1:19" ht="21" customHeight="1">
      <c r="A28" s="106"/>
      <c r="B28" s="107"/>
      <c r="C28" s="107" t="s">
        <v>62</v>
      </c>
      <c r="D28" s="80">
        <f>SUM(H28)/1000</f>
        <v>2410000</v>
      </c>
      <c r="E28" s="80">
        <v>1910000</v>
      </c>
      <c r="F28" s="56">
        <f t="shared" si="1"/>
        <v>500000</v>
      </c>
      <c r="G28" s="85" t="s">
        <v>71</v>
      </c>
      <c r="H28" s="200">
        <v>2410000000</v>
      </c>
      <c r="I28" s="86"/>
      <c r="J28" s="48"/>
      <c r="K28" s="48"/>
      <c r="L28" s="105"/>
      <c r="M28" s="105"/>
      <c r="N28" s="105"/>
      <c r="O28" s="105"/>
      <c r="P28" s="105"/>
      <c r="Q28" s="105"/>
      <c r="R28" s="105"/>
      <c r="S28" s="105"/>
    </row>
    <row r="29" spans="1:19" ht="25.5" customHeight="1">
      <c r="A29" s="83"/>
      <c r="B29" s="79" t="s">
        <v>72</v>
      </c>
      <c r="C29" s="79"/>
      <c r="D29" s="80">
        <f>SUM(D30)</f>
        <v>3400000</v>
      </c>
      <c r="E29" s="80">
        <v>4400000</v>
      </c>
      <c r="F29" s="56">
        <f t="shared" si="1"/>
        <v>-1000000</v>
      </c>
      <c r="G29" s="103"/>
      <c r="H29" s="97"/>
      <c r="I29" s="97"/>
      <c r="J29" s="40"/>
      <c r="K29" s="40"/>
      <c r="L29" s="105"/>
      <c r="M29" s="105"/>
      <c r="N29" s="105"/>
      <c r="O29" s="105"/>
      <c r="P29" s="105"/>
      <c r="Q29" s="105"/>
      <c r="R29" s="105"/>
      <c r="S29" s="105"/>
    </row>
    <row r="30" spans="1:19" ht="24" customHeight="1">
      <c r="A30" s="106"/>
      <c r="B30" s="107"/>
      <c r="C30" s="107" t="s">
        <v>72</v>
      </c>
      <c r="D30" s="80">
        <f>SUM(H30)/1000</f>
        <v>3400000</v>
      </c>
      <c r="E30" s="80">
        <v>4400000</v>
      </c>
      <c r="F30" s="56">
        <f t="shared" si="1"/>
        <v>-1000000</v>
      </c>
      <c r="G30" s="85" t="s">
        <v>255</v>
      </c>
      <c r="H30" s="200">
        <v>3400000000</v>
      </c>
      <c r="I30" s="86"/>
      <c r="J30" s="48"/>
      <c r="K30" s="48"/>
      <c r="L30" s="105"/>
      <c r="M30" s="105"/>
      <c r="N30" s="105"/>
      <c r="O30" s="105"/>
      <c r="P30" s="105"/>
      <c r="Q30" s="105"/>
      <c r="R30" s="105"/>
      <c r="S30" s="105"/>
    </row>
    <row r="31" spans="1:19" ht="27" customHeight="1">
      <c r="A31" s="83"/>
      <c r="B31" s="79" t="s">
        <v>73</v>
      </c>
      <c r="C31" s="79"/>
      <c r="D31" s="80">
        <f>SUM(D32)</f>
        <v>0</v>
      </c>
      <c r="E31" s="80">
        <v>40000</v>
      </c>
      <c r="F31" s="56">
        <f t="shared" si="1"/>
        <v>-40000</v>
      </c>
      <c r="G31" s="103"/>
      <c r="H31" s="97"/>
      <c r="I31" s="97"/>
      <c r="J31" s="40"/>
      <c r="K31" s="40"/>
      <c r="L31" s="105"/>
      <c r="M31" s="105"/>
      <c r="N31" s="105"/>
      <c r="O31" s="105"/>
      <c r="P31" s="105"/>
      <c r="Q31" s="105"/>
      <c r="R31" s="105"/>
      <c r="S31" s="105"/>
    </row>
    <row r="32" spans="1:19" ht="24" customHeight="1">
      <c r="A32" s="106"/>
      <c r="B32" s="107"/>
      <c r="C32" s="107" t="s">
        <v>73</v>
      </c>
      <c r="D32" s="80">
        <f>SUM(H32)/1000</f>
        <v>0</v>
      </c>
      <c r="E32" s="80">
        <v>40000</v>
      </c>
      <c r="F32" s="56">
        <f t="shared" si="1"/>
        <v>-40000</v>
      </c>
      <c r="G32" s="85" t="s">
        <v>74</v>
      </c>
      <c r="H32" s="86"/>
      <c r="I32" s="86"/>
      <c r="J32" s="48"/>
      <c r="K32" s="48"/>
      <c r="L32" s="105"/>
      <c r="M32" s="105"/>
      <c r="N32" s="105"/>
      <c r="O32" s="105"/>
      <c r="P32" s="105"/>
      <c r="Q32" s="105"/>
      <c r="R32" s="105"/>
      <c r="S32" s="105"/>
    </row>
    <row r="33" spans="1:19" ht="27" customHeight="1">
      <c r="A33" s="179" t="s">
        <v>75</v>
      </c>
      <c r="B33" s="79"/>
      <c r="C33" s="78"/>
      <c r="D33" s="80">
        <f>SUM(D34+D38)</f>
        <v>790000</v>
      </c>
      <c r="E33" s="80">
        <v>640000</v>
      </c>
      <c r="F33" s="56">
        <f t="shared" si="1"/>
        <v>150000</v>
      </c>
      <c r="G33" s="85"/>
      <c r="H33" s="86">
        <f>SUM(I33:K33)</f>
        <v>0</v>
      </c>
      <c r="I33" s="86"/>
      <c r="J33" s="178"/>
      <c r="K33" s="178"/>
      <c r="L33" s="105"/>
      <c r="M33" s="105"/>
      <c r="N33" s="105"/>
      <c r="O33" s="105"/>
      <c r="P33" s="105"/>
      <c r="Q33" s="105"/>
      <c r="R33" s="105"/>
      <c r="S33" s="105"/>
    </row>
    <row r="34" spans="1:19" ht="27" customHeight="1">
      <c r="A34" s="180"/>
      <c r="B34" s="84" t="s">
        <v>59</v>
      </c>
      <c r="C34" s="78"/>
      <c r="D34" s="80">
        <f>SUM(D35+D36+D37)</f>
        <v>50000</v>
      </c>
      <c r="E34" s="80">
        <v>220000</v>
      </c>
      <c r="F34" s="80">
        <f>SUM(F35+F41+F42)</f>
        <v>-170000</v>
      </c>
      <c r="G34" s="85"/>
      <c r="H34" s="86"/>
      <c r="I34" s="86"/>
      <c r="J34" s="178"/>
      <c r="K34" s="178"/>
      <c r="L34" s="105"/>
      <c r="M34" s="105"/>
      <c r="N34" s="105"/>
      <c r="O34" s="105"/>
      <c r="P34" s="105"/>
      <c r="Q34" s="105"/>
      <c r="R34" s="105"/>
      <c r="S34" s="105"/>
    </row>
    <row r="35" spans="1:19" ht="27" customHeight="1">
      <c r="A35" s="181"/>
      <c r="B35" s="87"/>
      <c r="C35" s="78" t="s">
        <v>76</v>
      </c>
      <c r="D35" s="80">
        <f>SUM(H35)/1000</f>
        <v>50000</v>
      </c>
      <c r="E35" s="80">
        <v>220000</v>
      </c>
      <c r="F35" s="56">
        <f>SUM(D35-E35)</f>
        <v>-170000</v>
      </c>
      <c r="G35" s="101" t="s">
        <v>77</v>
      </c>
      <c r="H35" s="102">
        <v>50000000</v>
      </c>
      <c r="I35" s="86"/>
      <c r="J35" s="178"/>
      <c r="K35" s="178"/>
      <c r="L35" s="105"/>
      <c r="M35" s="105"/>
      <c r="N35" s="105"/>
      <c r="O35" s="105"/>
      <c r="P35" s="105"/>
      <c r="Q35" s="105"/>
      <c r="R35" s="105"/>
      <c r="S35" s="105"/>
    </row>
    <row r="36" spans="1:19" ht="21.75" customHeight="1">
      <c r="A36" s="181"/>
      <c r="B36" s="87"/>
      <c r="C36" s="78" t="s">
        <v>62</v>
      </c>
      <c r="D36" s="80">
        <f>SUM(H36)/1000</f>
        <v>0</v>
      </c>
      <c r="E36" s="80">
        <v>0</v>
      </c>
      <c r="F36" s="56"/>
      <c r="G36" s="85"/>
      <c r="H36" s="86"/>
      <c r="I36" s="86"/>
      <c r="J36" s="178"/>
      <c r="K36" s="178"/>
      <c r="L36" s="105"/>
      <c r="M36" s="105"/>
      <c r="N36" s="105"/>
      <c r="O36" s="105"/>
      <c r="P36" s="105"/>
      <c r="Q36" s="105"/>
      <c r="R36" s="105"/>
      <c r="S36" s="105"/>
    </row>
    <row r="37" spans="1:19" ht="27" customHeight="1">
      <c r="A37" s="181"/>
      <c r="B37" s="91"/>
      <c r="C37" s="78" t="s">
        <v>69</v>
      </c>
      <c r="D37" s="80">
        <f>SUM(H37)/1000</f>
        <v>0</v>
      </c>
      <c r="E37" s="80">
        <v>0</v>
      </c>
      <c r="F37" s="56"/>
      <c r="G37" s="85"/>
      <c r="H37" s="86"/>
      <c r="I37" s="86"/>
      <c r="J37" s="178"/>
      <c r="K37" s="178"/>
      <c r="L37" s="105"/>
      <c r="M37" s="105"/>
      <c r="N37" s="105"/>
      <c r="O37" s="105"/>
      <c r="P37" s="105"/>
      <c r="Q37" s="105"/>
      <c r="R37" s="105"/>
      <c r="S37" s="105"/>
    </row>
    <row r="38" spans="1:19" ht="27" customHeight="1">
      <c r="A38" s="181"/>
      <c r="B38" s="84" t="s">
        <v>78</v>
      </c>
      <c r="C38" s="78"/>
      <c r="D38" s="80">
        <f>SUM(D39:D41)</f>
        <v>740000</v>
      </c>
      <c r="E38" s="80">
        <v>420000</v>
      </c>
      <c r="F38" s="80">
        <f>SUM(F39+F45+F46)</f>
        <v>320000</v>
      </c>
      <c r="G38" s="85"/>
      <c r="H38" s="86"/>
      <c r="I38" s="86"/>
      <c r="J38" s="178"/>
      <c r="K38" s="178"/>
      <c r="L38" s="105"/>
      <c r="M38" s="105"/>
      <c r="N38" s="105"/>
      <c r="O38" s="105"/>
      <c r="P38" s="105"/>
      <c r="Q38" s="105"/>
      <c r="R38" s="105"/>
      <c r="S38" s="105"/>
    </row>
    <row r="39" spans="1:19" ht="32.25" customHeight="1">
      <c r="A39" s="181"/>
      <c r="B39" s="87"/>
      <c r="C39" s="78" t="s">
        <v>79</v>
      </c>
      <c r="D39" s="80">
        <f>SUM(H39)/1000</f>
        <v>700000</v>
      </c>
      <c r="E39" s="80">
        <v>380000</v>
      </c>
      <c r="F39" s="56">
        <f>SUM(D39-E39)</f>
        <v>320000</v>
      </c>
      <c r="G39" s="101" t="s">
        <v>77</v>
      </c>
      <c r="H39" s="102">
        <v>700000000</v>
      </c>
      <c r="I39" s="86"/>
      <c r="J39" s="178"/>
      <c r="K39" s="178"/>
      <c r="L39" s="105"/>
      <c r="M39" s="105"/>
      <c r="N39" s="105"/>
      <c r="O39" s="105"/>
      <c r="P39" s="105"/>
      <c r="Q39" s="105"/>
      <c r="R39" s="105"/>
      <c r="S39" s="105"/>
    </row>
    <row r="40" spans="1:19" ht="32.25" customHeight="1">
      <c r="A40" s="181"/>
      <c r="B40" s="87"/>
      <c r="C40" s="78" t="s">
        <v>62</v>
      </c>
      <c r="D40" s="80">
        <f>SUM(H40)/1000</f>
        <v>30000</v>
      </c>
      <c r="E40" s="80">
        <v>30000</v>
      </c>
      <c r="F40" s="56"/>
      <c r="G40" s="85" t="s">
        <v>80</v>
      </c>
      <c r="H40" s="86">
        <v>30000000</v>
      </c>
      <c r="I40" s="86"/>
      <c r="J40" s="178"/>
      <c r="K40" s="178"/>
      <c r="L40" s="105"/>
      <c r="M40" s="105"/>
      <c r="N40" s="105"/>
      <c r="O40" s="105"/>
      <c r="P40" s="105"/>
      <c r="Q40" s="105"/>
      <c r="R40" s="105"/>
      <c r="S40" s="105"/>
    </row>
    <row r="41" spans="1:19" ht="25.5" customHeight="1">
      <c r="A41" s="181"/>
      <c r="B41" s="91"/>
      <c r="C41" s="78" t="s">
        <v>72</v>
      </c>
      <c r="D41" s="80">
        <f>SUM(H41)/1000</f>
        <v>10000</v>
      </c>
      <c r="E41" s="80">
        <v>10000</v>
      </c>
      <c r="F41" s="56"/>
      <c r="G41" s="85" t="s">
        <v>81</v>
      </c>
      <c r="H41" s="86">
        <v>10000000</v>
      </c>
      <c r="I41" s="86"/>
      <c r="J41" s="178"/>
      <c r="K41" s="178"/>
      <c r="L41" s="105"/>
      <c r="M41" s="105"/>
      <c r="N41" s="105"/>
      <c r="O41" s="105"/>
      <c r="P41" s="105"/>
      <c r="Q41" s="105"/>
      <c r="R41" s="105"/>
      <c r="S41" s="105"/>
    </row>
    <row r="42" spans="1:19" ht="37.5" customHeight="1">
      <c r="A42" s="108" t="s">
        <v>82</v>
      </c>
      <c r="B42" s="79"/>
      <c r="C42" s="79"/>
      <c r="D42" s="80">
        <f>SUM(D43,D45)</f>
        <v>0</v>
      </c>
      <c r="E42" s="80">
        <v>0</v>
      </c>
      <c r="F42" s="56">
        <f>SUM(D42-E42)</f>
        <v>0</v>
      </c>
      <c r="G42" s="104"/>
      <c r="H42" s="82"/>
      <c r="I42" s="82"/>
      <c r="J42" s="41"/>
      <c r="K42" s="41"/>
      <c r="L42" s="105"/>
      <c r="M42" s="105"/>
      <c r="N42" s="105"/>
      <c r="O42" s="105"/>
      <c r="P42" s="105"/>
      <c r="Q42" s="105"/>
      <c r="R42" s="105"/>
      <c r="S42" s="105"/>
    </row>
    <row r="43" spans="1:19" ht="30" customHeight="1">
      <c r="A43" s="77"/>
      <c r="B43" s="79" t="s">
        <v>83</v>
      </c>
      <c r="C43" s="79"/>
      <c r="D43" s="80">
        <f>SUM(D44)</f>
        <v>0</v>
      </c>
      <c r="E43" s="80">
        <v>0</v>
      </c>
      <c r="F43" s="56">
        <f aca="true" t="shared" si="2" ref="F43:F51">SUM(D43-E43)</f>
        <v>0</v>
      </c>
      <c r="G43" s="104"/>
      <c r="H43" s="82"/>
      <c r="I43" s="82"/>
      <c r="J43" s="42"/>
      <c r="K43" s="42"/>
      <c r="L43" s="105"/>
      <c r="M43" s="105"/>
      <c r="N43" s="105"/>
      <c r="O43" s="105"/>
      <c r="P43" s="105"/>
      <c r="Q43" s="105"/>
      <c r="R43" s="105"/>
      <c r="S43" s="105"/>
    </row>
    <row r="44" spans="1:19" ht="30" customHeight="1">
      <c r="A44" s="83"/>
      <c r="B44" s="79"/>
      <c r="C44" s="79" t="s">
        <v>84</v>
      </c>
      <c r="D44" s="80">
        <f>SUM(H44)/1000</f>
        <v>0</v>
      </c>
      <c r="E44" s="80">
        <v>0</v>
      </c>
      <c r="F44" s="56">
        <f t="shared" si="2"/>
        <v>0</v>
      </c>
      <c r="G44" s="104"/>
      <c r="H44" s="86">
        <f>SUM(I44:K44)</f>
        <v>0</v>
      </c>
      <c r="I44" s="82"/>
      <c r="J44" s="35"/>
      <c r="K44" s="35"/>
      <c r="L44" s="105"/>
      <c r="M44" s="105"/>
      <c r="N44" s="105"/>
      <c r="O44" s="105"/>
      <c r="P44" s="105"/>
      <c r="Q44" s="105"/>
      <c r="R44" s="105"/>
      <c r="S44" s="105"/>
    </row>
    <row r="45" spans="1:19" ht="30" customHeight="1">
      <c r="A45" s="83"/>
      <c r="B45" s="79" t="s">
        <v>85</v>
      </c>
      <c r="C45" s="79"/>
      <c r="D45" s="80">
        <f>SUM(D46:D47)</f>
        <v>0</v>
      </c>
      <c r="E45" s="80">
        <v>0</v>
      </c>
      <c r="F45" s="56">
        <f t="shared" si="2"/>
        <v>0</v>
      </c>
      <c r="G45" s="104"/>
      <c r="H45" s="82"/>
      <c r="I45" s="82"/>
      <c r="J45" s="35"/>
      <c r="K45" s="35"/>
      <c r="L45" s="105"/>
      <c r="M45" s="105"/>
      <c r="N45" s="105"/>
      <c r="O45" s="105"/>
      <c r="P45" s="105"/>
      <c r="Q45" s="105"/>
      <c r="R45" s="105"/>
      <c r="S45" s="105"/>
    </row>
    <row r="46" spans="1:19" ht="30" customHeight="1">
      <c r="A46" s="83"/>
      <c r="B46" s="84"/>
      <c r="C46" s="79" t="s">
        <v>86</v>
      </c>
      <c r="D46" s="80">
        <f>SUM(H46)/1000</f>
        <v>0</v>
      </c>
      <c r="E46" s="80">
        <v>0</v>
      </c>
      <c r="F46" s="56">
        <f t="shared" si="2"/>
        <v>0</v>
      </c>
      <c r="G46" s="104"/>
      <c r="H46" s="86">
        <f>SUM(I46:K46)</f>
        <v>0</v>
      </c>
      <c r="I46" s="82"/>
      <c r="J46" s="35"/>
      <c r="K46" s="35"/>
      <c r="L46" s="105"/>
      <c r="M46" s="105"/>
      <c r="N46" s="105"/>
      <c r="O46" s="105"/>
      <c r="P46" s="105"/>
      <c r="Q46" s="105"/>
      <c r="R46" s="105"/>
      <c r="S46" s="105"/>
    </row>
    <row r="47" spans="1:19" ht="30" customHeight="1">
      <c r="A47" s="99"/>
      <c r="B47" s="91"/>
      <c r="C47" s="79" t="s">
        <v>87</v>
      </c>
      <c r="D47" s="80">
        <f>SUM(H47)/1000</f>
        <v>0</v>
      </c>
      <c r="E47" s="80">
        <v>0</v>
      </c>
      <c r="F47" s="56">
        <f t="shared" si="2"/>
        <v>0</v>
      </c>
      <c r="G47" s="81" t="s">
        <v>88</v>
      </c>
      <c r="H47" s="86"/>
      <c r="I47" s="82"/>
      <c r="J47" s="35"/>
      <c r="K47" s="35"/>
      <c r="L47" s="105"/>
      <c r="M47" s="105"/>
      <c r="N47" s="105"/>
      <c r="O47" s="105"/>
      <c r="P47" s="105"/>
      <c r="Q47" s="105"/>
      <c r="R47" s="105"/>
      <c r="S47" s="105"/>
    </row>
    <row r="48" spans="1:19" ht="30" customHeight="1">
      <c r="A48" s="100" t="s">
        <v>89</v>
      </c>
      <c r="B48" s="79"/>
      <c r="C48" s="79"/>
      <c r="D48" s="80">
        <f>SUM(D49)</f>
        <v>100000</v>
      </c>
      <c r="E48" s="80">
        <v>150000</v>
      </c>
      <c r="F48" s="56">
        <f>SUM(D48-E48)</f>
        <v>-50000</v>
      </c>
      <c r="G48" s="104"/>
      <c r="H48" s="82"/>
      <c r="I48" s="82"/>
      <c r="J48" s="43"/>
      <c r="K48" s="43"/>
      <c r="L48" s="105"/>
      <c r="M48" s="105"/>
      <c r="N48" s="105"/>
      <c r="O48" s="105"/>
      <c r="P48" s="105"/>
      <c r="Q48" s="105"/>
      <c r="R48" s="105"/>
      <c r="S48" s="105"/>
    </row>
    <row r="49" spans="1:19" ht="30" customHeight="1">
      <c r="A49" s="77"/>
      <c r="B49" s="79" t="s">
        <v>89</v>
      </c>
      <c r="C49" s="79"/>
      <c r="D49" s="80">
        <f>SUM(D50:D51)</f>
        <v>100000</v>
      </c>
      <c r="E49" s="80">
        <v>150000</v>
      </c>
      <c r="F49" s="56">
        <f>SUM(D49-E49)</f>
        <v>-50000</v>
      </c>
      <c r="G49" s="104"/>
      <c r="H49" s="82"/>
      <c r="I49" s="82"/>
      <c r="J49" s="42"/>
      <c r="K49" s="42"/>
      <c r="L49" s="105"/>
      <c r="M49" s="105"/>
      <c r="N49" s="105"/>
      <c r="O49" s="105"/>
      <c r="P49" s="105"/>
      <c r="Q49" s="105"/>
      <c r="R49" s="105"/>
      <c r="S49" s="105"/>
    </row>
    <row r="50" spans="1:19" ht="27.75" customHeight="1">
      <c r="A50" s="83"/>
      <c r="B50" s="84"/>
      <c r="C50" s="79" t="s">
        <v>90</v>
      </c>
      <c r="D50" s="80">
        <f>SUM(H50)/1000</f>
        <v>50000</v>
      </c>
      <c r="E50" s="80">
        <v>50000</v>
      </c>
      <c r="F50" s="56">
        <f t="shared" si="2"/>
        <v>0</v>
      </c>
      <c r="G50" s="85" t="s">
        <v>91</v>
      </c>
      <c r="H50" s="200">
        <v>50000000</v>
      </c>
      <c r="I50" s="86"/>
      <c r="J50" s="37"/>
      <c r="K50" s="37"/>
      <c r="L50" s="105"/>
      <c r="M50" s="105"/>
      <c r="N50" s="105"/>
      <c r="O50" s="105"/>
      <c r="P50" s="105"/>
      <c r="Q50" s="105"/>
      <c r="R50" s="105"/>
      <c r="S50" s="105"/>
    </row>
    <row r="51" spans="1:19" ht="27.75" customHeight="1">
      <c r="A51" s="99"/>
      <c r="B51" s="91"/>
      <c r="C51" s="79" t="s">
        <v>92</v>
      </c>
      <c r="D51" s="80">
        <f>SUM(H51)/1000</f>
        <v>50000</v>
      </c>
      <c r="E51" s="80">
        <v>100000</v>
      </c>
      <c r="F51" s="56">
        <f t="shared" si="2"/>
        <v>-50000</v>
      </c>
      <c r="G51" s="85" t="s">
        <v>93</v>
      </c>
      <c r="H51" s="200">
        <v>50000000</v>
      </c>
      <c r="I51" s="86"/>
      <c r="J51" s="44"/>
      <c r="K51" s="44"/>
      <c r="L51" s="105"/>
      <c r="M51" s="105"/>
      <c r="N51" s="105"/>
      <c r="O51" s="105"/>
      <c r="P51" s="105"/>
      <c r="Q51" s="105"/>
      <c r="R51" s="105"/>
      <c r="S51" s="105"/>
    </row>
    <row r="52" spans="1:11" ht="28.5" customHeight="1">
      <c r="A52" s="265" t="s">
        <v>94</v>
      </c>
      <c r="B52" s="266"/>
      <c r="C52" s="266"/>
      <c r="D52" s="80">
        <f>SUM(D6,D23,D33,D42,D48)</f>
        <v>21615000</v>
      </c>
      <c r="E52" s="80">
        <v>15610000</v>
      </c>
      <c r="F52" s="80">
        <f>SUM(D52-E52)</f>
        <v>6005000</v>
      </c>
      <c r="G52" s="81"/>
      <c r="H52" s="82"/>
      <c r="I52" s="82"/>
      <c r="J52" s="45"/>
      <c r="K52" s="45"/>
    </row>
    <row r="53" spans="1:11" ht="23.25" customHeight="1">
      <c r="A53" s="184" t="s">
        <v>95</v>
      </c>
      <c r="B53" s="79"/>
      <c r="C53" s="112"/>
      <c r="D53" s="80">
        <f>SUM(D54,D57)</f>
        <v>0</v>
      </c>
      <c r="E53" s="80">
        <v>0</v>
      </c>
      <c r="F53" s="80">
        <f aca="true" t="shared" si="3" ref="F53:F65">SUM(D53-E53)</f>
        <v>0</v>
      </c>
      <c r="G53" s="81"/>
      <c r="H53" s="82"/>
      <c r="I53" s="82"/>
      <c r="J53" s="42"/>
      <c r="K53" s="42"/>
    </row>
    <row r="54" spans="1:11" ht="23.25" customHeight="1">
      <c r="A54" s="109"/>
      <c r="B54" s="79" t="s">
        <v>96</v>
      </c>
      <c r="C54" s="112"/>
      <c r="D54" s="80">
        <f>SUM(D55:D56)</f>
        <v>0</v>
      </c>
      <c r="E54" s="80">
        <v>0</v>
      </c>
      <c r="F54" s="80">
        <f t="shared" si="3"/>
        <v>0</v>
      </c>
      <c r="G54" s="81"/>
      <c r="H54" s="82"/>
      <c r="I54" s="82"/>
      <c r="J54" s="35"/>
      <c r="K54" s="35"/>
    </row>
    <row r="55" spans="1:11" ht="23.25" customHeight="1">
      <c r="A55" s="110"/>
      <c r="B55" s="84"/>
      <c r="C55" s="112" t="s">
        <v>97</v>
      </c>
      <c r="D55" s="80">
        <f>SUM(H55)/1000</f>
        <v>0</v>
      </c>
      <c r="E55" s="80">
        <v>0</v>
      </c>
      <c r="F55" s="80">
        <f t="shared" si="3"/>
        <v>0</v>
      </c>
      <c r="G55" s="81"/>
      <c r="H55" s="86">
        <f>SUM(I55:K55)</f>
        <v>0</v>
      </c>
      <c r="I55" s="82"/>
      <c r="J55" s="46"/>
      <c r="K55" s="46"/>
    </row>
    <row r="56" spans="1:11" ht="23.25" customHeight="1">
      <c r="A56" s="110"/>
      <c r="B56" s="91"/>
      <c r="C56" s="112" t="s">
        <v>98</v>
      </c>
      <c r="D56" s="80">
        <f>SUM(H56)/1000</f>
        <v>0</v>
      </c>
      <c r="E56" s="80">
        <v>0</v>
      </c>
      <c r="F56" s="80">
        <f t="shared" si="3"/>
        <v>0</v>
      </c>
      <c r="G56" s="81"/>
      <c r="H56" s="86">
        <f>SUM(I56:K56)</f>
        <v>0</v>
      </c>
      <c r="I56" s="82"/>
      <c r="J56" s="46"/>
      <c r="K56" s="46"/>
    </row>
    <row r="57" spans="1:11" ht="23.25" customHeight="1">
      <c r="A57" s="110"/>
      <c r="B57" s="185" t="s">
        <v>99</v>
      </c>
      <c r="C57" s="185"/>
      <c r="D57" s="80">
        <f>SUM(D58:D58)</f>
        <v>0</v>
      </c>
      <c r="E57" s="80">
        <v>0</v>
      </c>
      <c r="F57" s="80">
        <f t="shared" si="3"/>
        <v>0</v>
      </c>
      <c r="G57" s="81"/>
      <c r="H57" s="82"/>
      <c r="I57" s="82"/>
      <c r="J57" s="46"/>
      <c r="K57" s="46"/>
    </row>
    <row r="58" spans="1:11" ht="23.25" customHeight="1">
      <c r="A58" s="110"/>
      <c r="B58" s="84"/>
      <c r="C58" s="112" t="s">
        <v>100</v>
      </c>
      <c r="D58" s="80">
        <f>SUM(H58)/1000</f>
        <v>0</v>
      </c>
      <c r="E58" s="80">
        <v>0</v>
      </c>
      <c r="F58" s="80">
        <f t="shared" si="3"/>
        <v>0</v>
      </c>
      <c r="G58" s="81"/>
      <c r="H58" s="86">
        <f>SUM(I58:K58)</f>
        <v>0</v>
      </c>
      <c r="I58" s="82"/>
      <c r="J58" s="35"/>
      <c r="K58" s="35"/>
    </row>
    <row r="59" spans="1:11" ht="28.5" customHeight="1">
      <c r="A59" s="184" t="s">
        <v>101</v>
      </c>
      <c r="B59" s="79"/>
      <c r="C59" s="112"/>
      <c r="D59" s="80">
        <f>SUM(D60,D63)</f>
        <v>100000</v>
      </c>
      <c r="E59" s="80">
        <v>110000</v>
      </c>
      <c r="F59" s="80">
        <f t="shared" si="3"/>
        <v>-10000</v>
      </c>
      <c r="G59" s="81"/>
      <c r="H59" s="82"/>
      <c r="I59" s="82"/>
      <c r="J59" s="42"/>
      <c r="K59" s="42"/>
    </row>
    <row r="60" spans="1:11" ht="28.5" customHeight="1">
      <c r="A60" s="109"/>
      <c r="B60" s="79" t="s">
        <v>102</v>
      </c>
      <c r="C60" s="112"/>
      <c r="D60" s="80">
        <f>SUM(D61:D62)</f>
        <v>100000</v>
      </c>
      <c r="E60" s="80">
        <v>110000</v>
      </c>
      <c r="F60" s="80">
        <f t="shared" si="3"/>
        <v>-10000</v>
      </c>
      <c r="G60" s="81"/>
      <c r="H60" s="82"/>
      <c r="I60" s="82"/>
      <c r="J60" s="35"/>
      <c r="K60" s="35"/>
    </row>
    <row r="61" spans="1:11" ht="28.5" customHeight="1">
      <c r="A61" s="110"/>
      <c r="B61" s="84"/>
      <c r="C61" s="112" t="s">
        <v>103</v>
      </c>
      <c r="D61" s="80">
        <f>SUM(H61)/1000</f>
        <v>20000</v>
      </c>
      <c r="E61" s="80">
        <v>30000</v>
      </c>
      <c r="F61" s="80">
        <f t="shared" si="3"/>
        <v>-10000</v>
      </c>
      <c r="G61" s="81" t="s">
        <v>104</v>
      </c>
      <c r="H61" s="200">
        <v>20000000</v>
      </c>
      <c r="I61" s="82"/>
      <c r="J61" s="46"/>
      <c r="K61" s="46"/>
    </row>
    <row r="62" spans="1:11" ht="31.5" customHeight="1">
      <c r="A62" s="110"/>
      <c r="B62" s="91"/>
      <c r="C62" s="112" t="s">
        <v>105</v>
      </c>
      <c r="D62" s="80">
        <f>SUM(H62)/1000</f>
        <v>80000</v>
      </c>
      <c r="E62" s="80">
        <v>80000</v>
      </c>
      <c r="F62" s="80">
        <f t="shared" si="3"/>
        <v>0</v>
      </c>
      <c r="G62" s="81" t="s">
        <v>106</v>
      </c>
      <c r="H62" s="200">
        <v>80000000</v>
      </c>
      <c r="I62" s="82"/>
      <c r="J62" s="46"/>
      <c r="K62" s="46"/>
    </row>
    <row r="63" spans="1:11" ht="28.5" customHeight="1">
      <c r="A63" s="110"/>
      <c r="B63" s="185" t="s">
        <v>107</v>
      </c>
      <c r="C63" s="185"/>
      <c r="D63" s="80">
        <f>SUM(D64:D65)</f>
        <v>0</v>
      </c>
      <c r="E63" s="80">
        <v>0</v>
      </c>
      <c r="F63" s="80">
        <f t="shared" si="3"/>
        <v>0</v>
      </c>
      <c r="G63" s="81"/>
      <c r="H63" s="82"/>
      <c r="I63" s="82"/>
      <c r="J63" s="46"/>
      <c r="K63" s="46"/>
    </row>
    <row r="64" spans="1:11" ht="31.5" customHeight="1">
      <c r="A64" s="110"/>
      <c r="B64" s="84"/>
      <c r="C64" s="112" t="s">
        <v>108</v>
      </c>
      <c r="D64" s="80">
        <f>SUM(H64)/1000</f>
        <v>0</v>
      </c>
      <c r="E64" s="80">
        <v>0</v>
      </c>
      <c r="F64" s="80">
        <f t="shared" si="3"/>
        <v>0</v>
      </c>
      <c r="G64" s="81"/>
      <c r="H64" s="86">
        <f>SUM(I64:K64)</f>
        <v>0</v>
      </c>
      <c r="I64" s="82"/>
      <c r="J64" s="35"/>
      <c r="K64" s="35"/>
    </row>
    <row r="65" spans="1:11" ht="31.5" customHeight="1">
      <c r="A65" s="111"/>
      <c r="B65" s="91"/>
      <c r="C65" s="112" t="s">
        <v>109</v>
      </c>
      <c r="D65" s="80">
        <f>SUM(H65)/1000</f>
        <v>0</v>
      </c>
      <c r="E65" s="80">
        <v>0</v>
      </c>
      <c r="F65" s="80">
        <f t="shared" si="3"/>
        <v>0</v>
      </c>
      <c r="G65" s="81"/>
      <c r="H65" s="86">
        <f>SUM(I65:K65)</f>
        <v>0</v>
      </c>
      <c r="I65" s="82"/>
      <c r="J65" s="35"/>
      <c r="K65" s="35"/>
    </row>
    <row r="66" spans="1:19" ht="30" customHeight="1">
      <c r="A66" s="265" t="s">
        <v>110</v>
      </c>
      <c r="B66" s="266"/>
      <c r="C66" s="266"/>
      <c r="D66" s="80">
        <f>SUM(D53,D59)</f>
        <v>100000</v>
      </c>
      <c r="E66" s="80">
        <v>110000</v>
      </c>
      <c r="F66" s="56">
        <f>SUM(D66-E66)</f>
        <v>-10000</v>
      </c>
      <c r="G66" s="104"/>
      <c r="H66" s="82"/>
      <c r="I66" s="82"/>
      <c r="J66" s="35"/>
      <c r="K66" s="35"/>
      <c r="L66" s="105"/>
      <c r="M66" s="105"/>
      <c r="N66" s="105"/>
      <c r="O66" s="105"/>
      <c r="P66" s="105"/>
      <c r="Q66" s="105"/>
      <c r="R66" s="105"/>
      <c r="S66" s="105"/>
    </row>
    <row r="67" spans="1:19" ht="30" customHeight="1">
      <c r="A67" s="265" t="s">
        <v>111</v>
      </c>
      <c r="B67" s="266"/>
      <c r="C67" s="266"/>
      <c r="D67" s="196">
        <f>H67/1000</f>
        <v>7919188.441</v>
      </c>
      <c r="E67" s="80">
        <v>4534456</v>
      </c>
      <c r="F67" s="80">
        <f>SUM(D67-E67)</f>
        <v>3384732.4409999996</v>
      </c>
      <c r="G67" s="81" t="s">
        <v>112</v>
      </c>
      <c r="H67" s="202">
        <v>7919188441</v>
      </c>
      <c r="I67" s="82"/>
      <c r="J67" s="35"/>
      <c r="K67" s="35"/>
      <c r="L67" s="105"/>
      <c r="M67" s="105"/>
      <c r="N67" s="105"/>
      <c r="O67" s="105"/>
      <c r="P67" s="105"/>
      <c r="Q67" s="105"/>
      <c r="R67" s="105"/>
      <c r="S67" s="105"/>
    </row>
    <row r="68" spans="1:19" ht="30" customHeight="1">
      <c r="A68" s="267" t="s">
        <v>113</v>
      </c>
      <c r="B68" s="268"/>
      <c r="C68" s="268"/>
      <c r="D68" s="113">
        <f>D52+D67+D66</f>
        <v>29634188.441</v>
      </c>
      <c r="E68" s="113">
        <v>20254456</v>
      </c>
      <c r="F68" s="114">
        <f>SUM(D68-E68)</f>
        <v>9379732.441</v>
      </c>
      <c r="G68" s="115" t="s">
        <v>114</v>
      </c>
      <c r="H68" s="116" t="s">
        <v>114</v>
      </c>
      <c r="I68" s="116" t="s">
        <v>114</v>
      </c>
      <c r="J68" s="47" t="s">
        <v>114</v>
      </c>
      <c r="K68" s="47" t="s">
        <v>114</v>
      </c>
      <c r="L68" s="105"/>
      <c r="M68" s="105"/>
      <c r="N68" s="105"/>
      <c r="O68" s="105"/>
      <c r="P68" s="105"/>
      <c r="Q68" s="105"/>
      <c r="R68" s="105"/>
      <c r="S68" s="105"/>
    </row>
    <row r="69" spans="1:19" ht="20.25" customHeight="1">
      <c r="A69" s="117"/>
      <c r="B69" s="117"/>
      <c r="C69" s="117"/>
      <c r="D69" s="118"/>
      <c r="E69" s="187"/>
      <c r="F69" s="119"/>
      <c r="G69" s="120"/>
      <c r="L69" s="105"/>
      <c r="M69" s="105"/>
      <c r="N69" s="105"/>
      <c r="O69" s="105"/>
      <c r="P69" s="105"/>
      <c r="Q69" s="105"/>
      <c r="R69" s="105"/>
      <c r="S69" s="105"/>
    </row>
    <row r="70" spans="1:19" ht="20.25" customHeight="1">
      <c r="A70" s="121"/>
      <c r="B70" s="121"/>
      <c r="C70" s="121"/>
      <c r="D70" s="122"/>
      <c r="E70" s="188"/>
      <c r="F70" s="123"/>
      <c r="G70" s="124"/>
      <c r="L70" s="105"/>
      <c r="M70" s="105"/>
      <c r="N70" s="105"/>
      <c r="O70" s="105"/>
      <c r="P70" s="105"/>
      <c r="Q70" s="105"/>
      <c r="R70" s="105"/>
      <c r="S70" s="105"/>
    </row>
    <row r="71" spans="1:19" ht="20.25" customHeight="1">
      <c r="A71" s="121"/>
      <c r="B71" s="121"/>
      <c r="C71" s="121"/>
      <c r="D71" s="122"/>
      <c r="E71" s="188"/>
      <c r="F71" s="123"/>
      <c r="G71" s="124"/>
      <c r="L71" s="105"/>
      <c r="M71" s="105"/>
      <c r="N71" s="105"/>
      <c r="O71" s="105"/>
      <c r="P71" s="105"/>
      <c r="Q71" s="105"/>
      <c r="R71" s="105"/>
      <c r="S71" s="105"/>
    </row>
    <row r="72" spans="1:19" ht="20.25" customHeight="1">
      <c r="A72" s="121"/>
      <c r="B72" s="121"/>
      <c r="C72" s="121"/>
      <c r="D72" s="122"/>
      <c r="E72" s="188"/>
      <c r="F72" s="123"/>
      <c r="G72" s="124"/>
      <c r="L72" s="105"/>
      <c r="M72" s="105"/>
      <c r="N72" s="105"/>
      <c r="O72" s="105"/>
      <c r="P72" s="105"/>
      <c r="Q72" s="105"/>
      <c r="R72" s="105"/>
      <c r="S72" s="105"/>
    </row>
    <row r="73" spans="1:19" ht="20.25" customHeight="1">
      <c r="A73" s="121"/>
      <c r="B73" s="121"/>
      <c r="C73" s="121"/>
      <c r="D73" s="122"/>
      <c r="E73" s="188"/>
      <c r="F73" s="123"/>
      <c r="G73" s="124"/>
      <c r="L73" s="105"/>
      <c r="M73" s="105"/>
      <c r="N73" s="105"/>
      <c r="O73" s="105"/>
      <c r="P73" s="105"/>
      <c r="Q73" s="105"/>
      <c r="R73" s="105"/>
      <c r="S73" s="105"/>
    </row>
    <row r="74" spans="1:19" ht="20.25" customHeight="1">
      <c r="A74" s="121"/>
      <c r="B74" s="121"/>
      <c r="C74" s="121"/>
      <c r="D74" s="122"/>
      <c r="E74" s="188"/>
      <c r="F74" s="123"/>
      <c r="G74" s="124"/>
      <c r="L74" s="105"/>
      <c r="M74" s="105"/>
      <c r="N74" s="105"/>
      <c r="O74" s="105"/>
      <c r="P74" s="105"/>
      <c r="Q74" s="105"/>
      <c r="R74" s="105"/>
      <c r="S74" s="105"/>
    </row>
    <row r="75" spans="1:19" ht="20.25" customHeight="1">
      <c r="A75" s="121"/>
      <c r="B75" s="121"/>
      <c r="C75" s="121"/>
      <c r="D75" s="122"/>
      <c r="E75" s="188"/>
      <c r="F75" s="123"/>
      <c r="G75" s="124"/>
      <c r="L75" s="105"/>
      <c r="M75" s="105"/>
      <c r="N75" s="105"/>
      <c r="O75" s="105"/>
      <c r="P75" s="105"/>
      <c r="Q75" s="105"/>
      <c r="R75" s="105"/>
      <c r="S75" s="105"/>
    </row>
    <row r="76" spans="1:19" ht="20.25" customHeight="1">
      <c r="A76" s="121"/>
      <c r="B76" s="121"/>
      <c r="C76" s="121"/>
      <c r="D76" s="123"/>
      <c r="E76" s="189"/>
      <c r="F76" s="123"/>
      <c r="G76" s="124"/>
      <c r="L76" s="105"/>
      <c r="M76" s="105"/>
      <c r="N76" s="105"/>
      <c r="O76" s="105"/>
      <c r="P76" s="105"/>
      <c r="Q76" s="105"/>
      <c r="R76" s="105"/>
      <c r="S76" s="105"/>
    </row>
    <row r="77" spans="1:19" ht="20.25" customHeight="1">
      <c r="A77" s="121"/>
      <c r="B77" s="121"/>
      <c r="C77" s="121"/>
      <c r="D77" s="123"/>
      <c r="E77" s="189"/>
      <c r="F77" s="123"/>
      <c r="G77" s="124"/>
      <c r="L77" s="105"/>
      <c r="M77" s="105"/>
      <c r="N77" s="105"/>
      <c r="O77" s="105"/>
      <c r="P77" s="105"/>
      <c r="Q77" s="105"/>
      <c r="R77" s="105"/>
      <c r="S77" s="105"/>
    </row>
    <row r="78" spans="1:19" ht="20.25" customHeight="1">
      <c r="A78" s="121"/>
      <c r="B78" s="121"/>
      <c r="C78" s="121"/>
      <c r="D78" s="123"/>
      <c r="E78" s="189"/>
      <c r="F78" s="123"/>
      <c r="G78" s="124"/>
      <c r="L78" s="105"/>
      <c r="M78" s="105"/>
      <c r="N78" s="105"/>
      <c r="O78" s="105"/>
      <c r="P78" s="105"/>
      <c r="Q78" s="105"/>
      <c r="R78" s="105"/>
      <c r="S78" s="105"/>
    </row>
    <row r="79" spans="1:19" ht="20.25" customHeight="1">
      <c r="A79" s="121"/>
      <c r="B79" s="121"/>
      <c r="C79" s="121"/>
      <c r="D79" s="123"/>
      <c r="E79" s="189"/>
      <c r="F79" s="123"/>
      <c r="G79" s="124"/>
      <c r="L79" s="105"/>
      <c r="M79" s="105"/>
      <c r="N79" s="105"/>
      <c r="O79" s="105"/>
      <c r="P79" s="105"/>
      <c r="Q79" s="105"/>
      <c r="R79" s="105"/>
      <c r="S79" s="105"/>
    </row>
    <row r="80" spans="1:19" ht="20.25" customHeight="1">
      <c r="A80" s="121"/>
      <c r="B80" s="121"/>
      <c r="C80" s="121"/>
      <c r="D80" s="123"/>
      <c r="E80" s="189"/>
      <c r="F80" s="123"/>
      <c r="G80" s="124"/>
      <c r="L80" s="105"/>
      <c r="M80" s="105"/>
      <c r="N80" s="105"/>
      <c r="O80" s="105"/>
      <c r="P80" s="105"/>
      <c r="Q80" s="105"/>
      <c r="R80" s="105"/>
      <c r="S80" s="105"/>
    </row>
    <row r="81" spans="1:19" ht="20.25" customHeight="1">
      <c r="A81" s="121"/>
      <c r="B81" s="121"/>
      <c r="C81" s="121"/>
      <c r="D81" s="123"/>
      <c r="E81" s="189"/>
      <c r="F81" s="123"/>
      <c r="G81" s="124"/>
      <c r="L81" s="105"/>
      <c r="M81" s="105"/>
      <c r="N81" s="105"/>
      <c r="O81" s="105"/>
      <c r="P81" s="105"/>
      <c r="Q81" s="105"/>
      <c r="R81" s="105"/>
      <c r="S81" s="105"/>
    </row>
    <row r="82" spans="1:19" ht="20.25" customHeight="1">
      <c r="A82" s="121"/>
      <c r="B82" s="121"/>
      <c r="C82" s="121"/>
      <c r="D82" s="123"/>
      <c r="E82" s="189"/>
      <c r="F82" s="123"/>
      <c r="G82" s="124"/>
      <c r="L82" s="105"/>
      <c r="M82" s="105"/>
      <c r="N82" s="105"/>
      <c r="O82" s="105"/>
      <c r="P82" s="105"/>
      <c r="Q82" s="105"/>
      <c r="R82" s="105"/>
      <c r="S82" s="105"/>
    </row>
    <row r="83" spans="1:19" ht="20.25" customHeight="1">
      <c r="A83" s="121"/>
      <c r="B83" s="121"/>
      <c r="C83" s="121"/>
      <c r="D83" s="123"/>
      <c r="E83" s="189"/>
      <c r="F83" s="123"/>
      <c r="G83" s="124"/>
      <c r="L83" s="105"/>
      <c r="M83" s="105"/>
      <c r="N83" s="105"/>
      <c r="O83" s="105"/>
      <c r="P83" s="105"/>
      <c r="Q83" s="105"/>
      <c r="R83" s="105"/>
      <c r="S83" s="105"/>
    </row>
    <row r="84" spans="1:19" ht="20.25" customHeight="1">
      <c r="A84" s="121"/>
      <c r="B84" s="121"/>
      <c r="C84" s="121"/>
      <c r="D84" s="123"/>
      <c r="E84" s="189"/>
      <c r="F84" s="123"/>
      <c r="G84" s="124"/>
      <c r="L84" s="105"/>
      <c r="M84" s="105"/>
      <c r="N84" s="105"/>
      <c r="O84" s="105"/>
      <c r="P84" s="105"/>
      <c r="Q84" s="105"/>
      <c r="R84" s="105"/>
      <c r="S84" s="105"/>
    </row>
    <row r="85" spans="1:19" ht="20.25" customHeight="1">
      <c r="A85" s="121"/>
      <c r="B85" s="121"/>
      <c r="C85" s="121"/>
      <c r="D85" s="123"/>
      <c r="E85" s="189"/>
      <c r="F85" s="123"/>
      <c r="G85" s="124"/>
      <c r="L85" s="105"/>
      <c r="M85" s="105"/>
      <c r="N85" s="105"/>
      <c r="O85" s="105"/>
      <c r="P85" s="105"/>
      <c r="Q85" s="105"/>
      <c r="R85" s="105"/>
      <c r="S85" s="105"/>
    </row>
    <row r="86" spans="1:19" ht="20.25" customHeight="1">
      <c r="A86" s="121"/>
      <c r="B86" s="121"/>
      <c r="C86" s="121"/>
      <c r="D86" s="123"/>
      <c r="E86" s="189"/>
      <c r="F86" s="123"/>
      <c r="G86" s="124"/>
      <c r="L86" s="105"/>
      <c r="M86" s="105"/>
      <c r="N86" s="105"/>
      <c r="O86" s="105"/>
      <c r="P86" s="105"/>
      <c r="Q86" s="105"/>
      <c r="R86" s="105"/>
      <c r="S86" s="105"/>
    </row>
    <row r="87" spans="1:19" ht="20.25" customHeight="1">
      <c r="A87" s="121"/>
      <c r="B87" s="121"/>
      <c r="C87" s="121"/>
      <c r="D87" s="123"/>
      <c r="E87" s="189"/>
      <c r="F87" s="123"/>
      <c r="G87" s="124"/>
      <c r="L87" s="105"/>
      <c r="M87" s="105"/>
      <c r="N87" s="105"/>
      <c r="O87" s="105"/>
      <c r="P87" s="105"/>
      <c r="Q87" s="105"/>
      <c r="R87" s="105"/>
      <c r="S87" s="105"/>
    </row>
    <row r="88" spans="1:19" ht="20.25" customHeight="1">
      <c r="A88" s="121"/>
      <c r="B88" s="121"/>
      <c r="C88" s="121"/>
      <c r="D88" s="123"/>
      <c r="E88" s="189"/>
      <c r="F88" s="123"/>
      <c r="G88" s="124"/>
      <c r="L88" s="105"/>
      <c r="M88" s="105"/>
      <c r="N88" s="105"/>
      <c r="O88" s="105"/>
      <c r="P88" s="105"/>
      <c r="Q88" s="105"/>
      <c r="R88" s="105"/>
      <c r="S88" s="105"/>
    </row>
    <row r="89" spans="1:19" ht="20.25" customHeight="1">
      <c r="A89" s="121"/>
      <c r="B89" s="121"/>
      <c r="C89" s="121"/>
      <c r="D89" s="123"/>
      <c r="E89" s="189"/>
      <c r="F89" s="123"/>
      <c r="G89" s="124"/>
      <c r="L89" s="105"/>
      <c r="M89" s="105"/>
      <c r="N89" s="105"/>
      <c r="O89" s="105"/>
      <c r="P89" s="105"/>
      <c r="Q89" s="105"/>
      <c r="R89" s="105"/>
      <c r="S89" s="105"/>
    </row>
    <row r="90" spans="1:19" ht="20.25" customHeight="1">
      <c r="A90" s="121"/>
      <c r="B90" s="121"/>
      <c r="C90" s="121"/>
      <c r="D90" s="123"/>
      <c r="E90" s="189"/>
      <c r="F90" s="123"/>
      <c r="G90" s="124"/>
      <c r="L90" s="105"/>
      <c r="M90" s="105"/>
      <c r="N90" s="105"/>
      <c r="O90" s="105"/>
      <c r="P90" s="105"/>
      <c r="Q90" s="105"/>
      <c r="R90" s="105"/>
      <c r="S90" s="105"/>
    </row>
    <row r="91" spans="1:19" ht="20.25" customHeight="1">
      <c r="A91" s="121"/>
      <c r="B91" s="121"/>
      <c r="C91" s="121"/>
      <c r="D91" s="123"/>
      <c r="E91" s="189"/>
      <c r="F91" s="123"/>
      <c r="G91" s="124"/>
      <c r="L91" s="105"/>
      <c r="M91" s="105"/>
      <c r="N91" s="105"/>
      <c r="O91" s="105"/>
      <c r="P91" s="105"/>
      <c r="Q91" s="105"/>
      <c r="R91" s="105"/>
      <c r="S91" s="105"/>
    </row>
    <row r="92" spans="1:19" ht="20.25" customHeight="1">
      <c r="A92" s="121"/>
      <c r="B92" s="121"/>
      <c r="C92" s="121"/>
      <c r="D92" s="123"/>
      <c r="E92" s="189"/>
      <c r="F92" s="123"/>
      <c r="G92" s="124"/>
      <c r="L92" s="105"/>
      <c r="M92" s="105"/>
      <c r="N92" s="105"/>
      <c r="O92" s="105"/>
      <c r="P92" s="105"/>
      <c r="Q92" s="105"/>
      <c r="R92" s="105"/>
      <c r="S92" s="105"/>
    </row>
    <row r="93" spans="1:7" ht="20.25" customHeight="1">
      <c r="A93" s="121"/>
      <c r="B93" s="121"/>
      <c r="C93" s="121"/>
      <c r="D93" s="123"/>
      <c r="E93" s="189"/>
      <c r="F93" s="123"/>
      <c r="G93" s="124"/>
    </row>
    <row r="94" spans="1:6" ht="20.25" customHeight="1">
      <c r="A94" s="125"/>
      <c r="B94" s="125"/>
      <c r="C94" s="125"/>
      <c r="D94" s="105"/>
      <c r="E94" s="190"/>
      <c r="F94" s="105"/>
    </row>
    <row r="95" spans="1:6" ht="20.25" customHeight="1">
      <c r="A95" s="125"/>
      <c r="B95" s="125"/>
      <c r="C95" s="125"/>
      <c r="D95" s="105"/>
      <c r="E95" s="190"/>
      <c r="F95" s="105"/>
    </row>
    <row r="96" spans="1:6" ht="20.25" customHeight="1">
      <c r="A96" s="125"/>
      <c r="B96" s="125"/>
      <c r="C96" s="125"/>
      <c r="D96" s="105"/>
      <c r="E96" s="190"/>
      <c r="F96" s="105"/>
    </row>
    <row r="97" spans="1:6" ht="20.25" customHeight="1">
      <c r="A97" s="125"/>
      <c r="B97" s="125"/>
      <c r="C97" s="125"/>
      <c r="D97" s="105"/>
      <c r="E97" s="190"/>
      <c r="F97" s="105"/>
    </row>
    <row r="98" spans="1:6" ht="20.25" customHeight="1">
      <c r="A98" s="125"/>
      <c r="B98" s="125"/>
      <c r="C98" s="125"/>
      <c r="D98" s="105"/>
      <c r="E98" s="190"/>
      <c r="F98" s="105"/>
    </row>
    <row r="99" spans="1:6" ht="20.25" customHeight="1">
      <c r="A99" s="125"/>
      <c r="B99" s="125"/>
      <c r="C99" s="125"/>
      <c r="D99" s="105"/>
      <c r="E99" s="190"/>
      <c r="F99" s="105"/>
    </row>
    <row r="100" spans="1:6" ht="20.25" customHeight="1">
      <c r="A100" s="125"/>
      <c r="B100" s="125"/>
      <c r="C100" s="125"/>
      <c r="D100" s="105"/>
      <c r="E100" s="190"/>
      <c r="F100" s="105"/>
    </row>
    <row r="101" spans="1:6" ht="20.25" customHeight="1">
      <c r="A101" s="125"/>
      <c r="B101" s="125"/>
      <c r="C101" s="125"/>
      <c r="D101" s="105"/>
      <c r="E101" s="190"/>
      <c r="F101" s="105"/>
    </row>
    <row r="102" spans="1:6" ht="20.25" customHeight="1">
      <c r="A102" s="125"/>
      <c r="B102" s="125"/>
      <c r="C102" s="125"/>
      <c r="D102" s="105"/>
      <c r="E102" s="190"/>
      <c r="F102" s="105"/>
    </row>
    <row r="103" spans="1:6" ht="20.25" customHeight="1">
      <c r="A103" s="125"/>
      <c r="B103" s="125"/>
      <c r="C103" s="125"/>
      <c r="D103" s="105"/>
      <c r="E103" s="190"/>
      <c r="F103" s="105"/>
    </row>
    <row r="104" spans="1:6" ht="20.25" customHeight="1">
      <c r="A104" s="125"/>
      <c r="B104" s="125"/>
      <c r="C104" s="125"/>
      <c r="D104" s="105"/>
      <c r="E104" s="190"/>
      <c r="F104" s="105"/>
    </row>
    <row r="105" spans="1:6" ht="20.25" customHeight="1">
      <c r="A105" s="125"/>
      <c r="B105" s="125"/>
      <c r="C105" s="125"/>
      <c r="D105" s="105"/>
      <c r="E105" s="190"/>
      <c r="F105" s="105"/>
    </row>
    <row r="106" spans="1:6" ht="20.25" customHeight="1">
      <c r="A106" s="125"/>
      <c r="B106" s="125"/>
      <c r="C106" s="125"/>
      <c r="D106" s="105"/>
      <c r="E106" s="190"/>
      <c r="F106" s="105"/>
    </row>
    <row r="107" spans="1:6" ht="20.25" customHeight="1">
      <c r="A107" s="125"/>
      <c r="B107" s="125"/>
      <c r="C107" s="125"/>
      <c r="D107" s="105"/>
      <c r="E107" s="190"/>
      <c r="F107" s="105"/>
    </row>
    <row r="108" spans="1:6" ht="20.25" customHeight="1">
      <c r="A108" s="125"/>
      <c r="B108" s="125"/>
      <c r="C108" s="125"/>
      <c r="D108" s="105"/>
      <c r="E108" s="190"/>
      <c r="F108" s="105"/>
    </row>
    <row r="109" spans="1:6" ht="20.25" customHeight="1">
      <c r="A109" s="125"/>
      <c r="B109" s="125"/>
      <c r="C109" s="125"/>
      <c r="D109" s="105"/>
      <c r="E109" s="190"/>
      <c r="F109" s="105"/>
    </row>
    <row r="110" spans="1:6" ht="20.25" customHeight="1">
      <c r="A110" s="125"/>
      <c r="B110" s="125"/>
      <c r="C110" s="125"/>
      <c r="D110" s="105"/>
      <c r="E110" s="190"/>
      <c r="F110" s="105"/>
    </row>
    <row r="111" spans="1:6" ht="20.25" customHeight="1">
      <c r="A111" s="125"/>
      <c r="B111" s="125"/>
      <c r="C111" s="125"/>
      <c r="D111" s="105"/>
      <c r="E111" s="190"/>
      <c r="F111" s="105"/>
    </row>
    <row r="112" spans="1:6" ht="20.25" customHeight="1">
      <c r="A112" s="125"/>
      <c r="B112" s="125"/>
      <c r="C112" s="125"/>
      <c r="D112" s="105"/>
      <c r="E112" s="190"/>
      <c r="F112" s="105"/>
    </row>
    <row r="113" spans="1:6" ht="20.25" customHeight="1">
      <c r="A113" s="125"/>
      <c r="B113" s="125"/>
      <c r="C113" s="125"/>
      <c r="D113" s="105"/>
      <c r="E113" s="190"/>
      <c r="F113" s="105"/>
    </row>
    <row r="114" spans="1:6" ht="20.25" customHeight="1">
      <c r="A114" s="125"/>
      <c r="B114" s="125"/>
      <c r="C114" s="125"/>
      <c r="D114" s="105"/>
      <c r="E114" s="190"/>
      <c r="F114" s="105"/>
    </row>
    <row r="115" spans="1:6" ht="20.25" customHeight="1">
      <c r="A115" s="125"/>
      <c r="B115" s="125"/>
      <c r="C115" s="125"/>
      <c r="D115" s="105"/>
      <c r="E115" s="190"/>
      <c r="F115" s="105"/>
    </row>
    <row r="116" spans="1:6" ht="20.25" customHeight="1">
      <c r="A116" s="125"/>
      <c r="B116" s="125"/>
      <c r="C116" s="125"/>
      <c r="D116" s="105"/>
      <c r="E116" s="190"/>
      <c r="F116" s="105"/>
    </row>
    <row r="117" spans="1:6" ht="20.25" customHeight="1">
      <c r="A117" s="125"/>
      <c r="B117" s="125"/>
      <c r="C117" s="125"/>
      <c r="D117" s="105"/>
      <c r="E117" s="190"/>
      <c r="F117" s="105"/>
    </row>
    <row r="118" spans="1:6" ht="20.25" customHeight="1">
      <c r="A118" s="125"/>
      <c r="B118" s="125"/>
      <c r="C118" s="125"/>
      <c r="D118" s="105"/>
      <c r="E118" s="190"/>
      <c r="F118" s="105"/>
    </row>
    <row r="119" spans="1:6" ht="20.25" customHeight="1">
      <c r="A119" s="125"/>
      <c r="B119" s="125"/>
      <c r="C119" s="125"/>
      <c r="D119" s="105"/>
      <c r="E119" s="190"/>
      <c r="F119" s="105"/>
    </row>
    <row r="120" spans="1:6" ht="20.25" customHeight="1">
      <c r="A120" s="125"/>
      <c r="B120" s="125"/>
      <c r="C120" s="125"/>
      <c r="D120" s="105"/>
      <c r="E120" s="190"/>
      <c r="F120" s="105"/>
    </row>
    <row r="121" spans="1:6" ht="20.25" customHeight="1">
      <c r="A121" s="125"/>
      <c r="B121" s="125"/>
      <c r="C121" s="125"/>
      <c r="D121" s="105"/>
      <c r="E121" s="190"/>
      <c r="F121" s="105"/>
    </row>
    <row r="122" spans="1:6" ht="20.25" customHeight="1">
      <c r="A122" s="125"/>
      <c r="B122" s="125"/>
      <c r="C122" s="125"/>
      <c r="D122" s="105"/>
      <c r="E122" s="190"/>
      <c r="F122" s="105"/>
    </row>
    <row r="123" spans="1:6" ht="20.25" customHeight="1">
      <c r="A123" s="125"/>
      <c r="B123" s="125"/>
      <c r="C123" s="125"/>
      <c r="D123" s="105"/>
      <c r="E123" s="190"/>
      <c r="F123" s="105"/>
    </row>
    <row r="124" spans="1:6" ht="20.25" customHeight="1">
      <c r="A124" s="125"/>
      <c r="B124" s="125"/>
      <c r="C124" s="125"/>
      <c r="D124" s="105"/>
      <c r="E124" s="190"/>
      <c r="F124" s="105"/>
    </row>
    <row r="125" spans="1:6" ht="20.25" customHeight="1">
      <c r="A125" s="125"/>
      <c r="B125" s="125"/>
      <c r="C125" s="125"/>
      <c r="D125" s="105"/>
      <c r="E125" s="190"/>
      <c r="F125" s="105"/>
    </row>
    <row r="126" spans="1:6" ht="20.25" customHeight="1">
      <c r="A126" s="125"/>
      <c r="B126" s="125"/>
      <c r="C126" s="125"/>
      <c r="D126" s="105"/>
      <c r="E126" s="190"/>
      <c r="F126" s="105"/>
    </row>
    <row r="127" spans="1:6" ht="20.25" customHeight="1">
      <c r="A127" s="125"/>
      <c r="B127" s="125"/>
      <c r="C127" s="125"/>
      <c r="D127" s="105"/>
      <c r="E127" s="190"/>
      <c r="F127" s="105"/>
    </row>
    <row r="128" spans="1:6" ht="20.25" customHeight="1">
      <c r="A128" s="125"/>
      <c r="B128" s="125"/>
      <c r="C128" s="125"/>
      <c r="D128" s="105"/>
      <c r="E128" s="190"/>
      <c r="F128" s="105"/>
    </row>
    <row r="129" spans="1:6" ht="20.25" customHeight="1">
      <c r="A129" s="125"/>
      <c r="B129" s="125"/>
      <c r="C129" s="125"/>
      <c r="D129" s="105"/>
      <c r="E129" s="190"/>
      <c r="F129" s="105"/>
    </row>
    <row r="130" spans="1:6" ht="20.25" customHeight="1">
      <c r="A130" s="125"/>
      <c r="B130" s="125"/>
      <c r="C130" s="125"/>
      <c r="D130" s="105"/>
      <c r="E130" s="190"/>
      <c r="F130" s="105"/>
    </row>
    <row r="131" spans="1:6" ht="20.25" customHeight="1">
      <c r="A131" s="125"/>
      <c r="B131" s="125"/>
      <c r="C131" s="125"/>
      <c r="D131" s="105"/>
      <c r="E131" s="190"/>
      <c r="F131" s="105"/>
    </row>
    <row r="132" spans="1:6" ht="20.25" customHeight="1">
      <c r="A132" s="125"/>
      <c r="B132" s="125"/>
      <c r="C132" s="125"/>
      <c r="D132" s="105"/>
      <c r="E132" s="190"/>
      <c r="F132" s="105"/>
    </row>
    <row r="133" spans="1:6" ht="20.25" customHeight="1">
      <c r="A133" s="125"/>
      <c r="B133" s="125"/>
      <c r="C133" s="125"/>
      <c r="D133" s="105"/>
      <c r="E133" s="190"/>
      <c r="F133" s="105"/>
    </row>
    <row r="134" spans="1:6" ht="20.25" customHeight="1">
      <c r="A134" s="125"/>
      <c r="B134" s="125"/>
      <c r="C134" s="125"/>
      <c r="D134" s="105"/>
      <c r="E134" s="190"/>
      <c r="F134" s="105"/>
    </row>
    <row r="135" spans="1:6" ht="20.25" customHeight="1">
      <c r="A135" s="125"/>
      <c r="B135" s="125"/>
      <c r="C135" s="125"/>
      <c r="D135" s="105"/>
      <c r="E135" s="190"/>
      <c r="F135" s="105"/>
    </row>
    <row r="136" spans="1:6" ht="20.25" customHeight="1">
      <c r="A136" s="125"/>
      <c r="B136" s="125"/>
      <c r="C136" s="125"/>
      <c r="D136" s="105"/>
      <c r="E136" s="190"/>
      <c r="F136" s="105"/>
    </row>
    <row r="137" spans="1:6" ht="20.25" customHeight="1">
      <c r="A137" s="125"/>
      <c r="B137" s="125"/>
      <c r="C137" s="125"/>
      <c r="D137" s="105"/>
      <c r="E137" s="190"/>
      <c r="F137" s="105"/>
    </row>
    <row r="138" spans="1:6" ht="20.25" customHeight="1">
      <c r="A138" s="125"/>
      <c r="B138" s="125"/>
      <c r="C138" s="125"/>
      <c r="D138" s="105"/>
      <c r="E138" s="190"/>
      <c r="F138" s="105"/>
    </row>
    <row r="139" spans="1:6" ht="20.25" customHeight="1">
      <c r="A139" s="125"/>
      <c r="B139" s="125"/>
      <c r="C139" s="125"/>
      <c r="D139" s="105"/>
      <c r="E139" s="190"/>
      <c r="F139" s="105"/>
    </row>
    <row r="140" spans="1:6" ht="20.25" customHeight="1">
      <c r="A140" s="125"/>
      <c r="B140" s="125"/>
      <c r="C140" s="125"/>
      <c r="D140" s="105"/>
      <c r="E140" s="190"/>
      <c r="F140" s="105"/>
    </row>
    <row r="141" spans="1:6" ht="20.25" customHeight="1">
      <c r="A141" s="125"/>
      <c r="B141" s="125"/>
      <c r="C141" s="125"/>
      <c r="D141" s="105"/>
      <c r="E141" s="190"/>
      <c r="F141" s="105"/>
    </row>
    <row r="142" spans="1:6" ht="20.25" customHeight="1">
      <c r="A142" s="125"/>
      <c r="B142" s="125"/>
      <c r="C142" s="125"/>
      <c r="D142" s="105"/>
      <c r="E142" s="190"/>
      <c r="F142" s="105"/>
    </row>
    <row r="143" spans="1:6" ht="20.25" customHeight="1">
      <c r="A143" s="125"/>
      <c r="B143" s="125"/>
      <c r="C143" s="125"/>
      <c r="D143" s="105"/>
      <c r="E143" s="190"/>
      <c r="F143" s="105"/>
    </row>
    <row r="144" spans="1:6" ht="20.25" customHeight="1">
      <c r="A144" s="125"/>
      <c r="B144" s="125"/>
      <c r="C144" s="125"/>
      <c r="D144" s="105"/>
      <c r="E144" s="190"/>
      <c r="F144" s="105"/>
    </row>
    <row r="145" spans="1:6" ht="20.25" customHeight="1">
      <c r="A145" s="125"/>
      <c r="B145" s="125"/>
      <c r="C145" s="125"/>
      <c r="D145" s="105"/>
      <c r="E145" s="190"/>
      <c r="F145" s="105"/>
    </row>
    <row r="146" spans="1:6" ht="20.25" customHeight="1">
      <c r="A146" s="125"/>
      <c r="B146" s="125"/>
      <c r="C146" s="125"/>
      <c r="D146" s="105"/>
      <c r="E146" s="190"/>
      <c r="F146" s="105"/>
    </row>
    <row r="147" spans="1:6" ht="20.25" customHeight="1">
      <c r="A147" s="125"/>
      <c r="B147" s="125"/>
      <c r="C147" s="125"/>
      <c r="D147" s="105"/>
      <c r="E147" s="190"/>
      <c r="F147" s="105"/>
    </row>
    <row r="148" spans="1:6" ht="20.25" customHeight="1">
      <c r="A148" s="125"/>
      <c r="B148" s="125"/>
      <c r="C148" s="125"/>
      <c r="D148" s="105"/>
      <c r="E148" s="190"/>
      <c r="F148" s="105"/>
    </row>
    <row r="149" spans="1:6" ht="20.25" customHeight="1">
      <c r="A149" s="125"/>
      <c r="B149" s="125"/>
      <c r="C149" s="125"/>
      <c r="D149" s="105"/>
      <c r="E149" s="190"/>
      <c r="F149" s="105"/>
    </row>
    <row r="150" spans="1:6" ht="20.25" customHeight="1">
      <c r="A150" s="125"/>
      <c r="B150" s="125"/>
      <c r="C150" s="125"/>
      <c r="D150" s="105"/>
      <c r="E150" s="190"/>
      <c r="F150" s="105"/>
    </row>
    <row r="151" spans="1:6" ht="20.25" customHeight="1">
      <c r="A151" s="125"/>
      <c r="B151" s="125"/>
      <c r="C151" s="125"/>
      <c r="D151" s="105"/>
      <c r="E151" s="190"/>
      <c r="F151" s="105"/>
    </row>
    <row r="152" spans="1:6" ht="20.25" customHeight="1">
      <c r="A152" s="125"/>
      <c r="B152" s="125"/>
      <c r="C152" s="125"/>
      <c r="D152" s="105"/>
      <c r="E152" s="190"/>
      <c r="F152" s="105"/>
    </row>
    <row r="153" spans="1:6" ht="20.25" customHeight="1">
      <c r="A153" s="125"/>
      <c r="B153" s="125"/>
      <c r="C153" s="125"/>
      <c r="D153" s="105"/>
      <c r="E153" s="190"/>
      <c r="F153" s="105"/>
    </row>
    <row r="154" spans="1:6" ht="20.25" customHeight="1">
      <c r="A154" s="125"/>
      <c r="B154" s="125"/>
      <c r="C154" s="125"/>
      <c r="D154" s="105"/>
      <c r="E154" s="190"/>
      <c r="F154" s="105"/>
    </row>
    <row r="155" spans="1:6" ht="20.25" customHeight="1">
      <c r="A155" s="125"/>
      <c r="B155" s="125"/>
      <c r="C155" s="125"/>
      <c r="D155" s="105"/>
      <c r="E155" s="190"/>
      <c r="F155" s="105"/>
    </row>
    <row r="156" spans="1:6" ht="20.25" customHeight="1">
      <c r="A156" s="125"/>
      <c r="B156" s="125"/>
      <c r="C156" s="125"/>
      <c r="D156" s="105"/>
      <c r="E156" s="190"/>
      <c r="F156" s="105"/>
    </row>
    <row r="157" spans="1:6" ht="20.25" customHeight="1">
      <c r="A157" s="125"/>
      <c r="B157" s="125"/>
      <c r="C157" s="125"/>
      <c r="D157" s="105"/>
      <c r="E157" s="190"/>
      <c r="F157" s="105"/>
    </row>
    <row r="158" spans="1:6" ht="20.25" customHeight="1">
      <c r="A158" s="125"/>
      <c r="B158" s="125"/>
      <c r="C158" s="125"/>
      <c r="D158" s="105"/>
      <c r="E158" s="190"/>
      <c r="F158" s="105"/>
    </row>
    <row r="159" spans="1:6" ht="20.25" customHeight="1">
      <c r="A159" s="125"/>
      <c r="B159" s="125"/>
      <c r="C159" s="125"/>
      <c r="D159" s="105"/>
      <c r="E159" s="190"/>
      <c r="F159" s="105"/>
    </row>
    <row r="160" spans="1:6" ht="20.25" customHeight="1">
      <c r="A160" s="125"/>
      <c r="B160" s="125"/>
      <c r="C160" s="125"/>
      <c r="D160" s="105"/>
      <c r="E160" s="190"/>
      <c r="F160" s="105"/>
    </row>
    <row r="161" spans="1:6" ht="20.25" customHeight="1">
      <c r="A161" s="125"/>
      <c r="B161" s="125"/>
      <c r="C161" s="125"/>
      <c r="D161" s="105"/>
      <c r="E161" s="190"/>
      <c r="F161" s="105"/>
    </row>
    <row r="162" spans="1:6" ht="20.25" customHeight="1">
      <c r="A162" s="125"/>
      <c r="B162" s="125"/>
      <c r="C162" s="125"/>
      <c r="D162" s="105"/>
      <c r="E162" s="190"/>
      <c r="F162" s="105"/>
    </row>
    <row r="163" spans="1:6" ht="20.25" customHeight="1">
      <c r="A163" s="125"/>
      <c r="B163" s="125"/>
      <c r="C163" s="125"/>
      <c r="D163" s="105"/>
      <c r="E163" s="190"/>
      <c r="F163" s="105"/>
    </row>
    <row r="164" spans="1:6" ht="20.25" customHeight="1">
      <c r="A164" s="125"/>
      <c r="B164" s="125"/>
      <c r="C164" s="125"/>
      <c r="D164" s="105"/>
      <c r="E164" s="190"/>
      <c r="F164" s="105"/>
    </row>
    <row r="165" spans="1:6" ht="20.25" customHeight="1">
      <c r="A165" s="125"/>
      <c r="B165" s="125"/>
      <c r="C165" s="125"/>
      <c r="D165" s="105"/>
      <c r="E165" s="190"/>
      <c r="F165" s="105"/>
    </row>
    <row r="166" spans="1:6" ht="20.25" customHeight="1">
      <c r="A166" s="125"/>
      <c r="B166" s="125"/>
      <c r="C166" s="125"/>
      <c r="D166" s="105"/>
      <c r="E166" s="190"/>
      <c r="F166" s="105"/>
    </row>
    <row r="167" spans="1:6" ht="20.25" customHeight="1">
      <c r="A167" s="125"/>
      <c r="B167" s="125"/>
      <c r="C167" s="125"/>
      <c r="D167" s="105"/>
      <c r="E167" s="190"/>
      <c r="F167" s="105"/>
    </row>
    <row r="168" spans="1:6" ht="20.25" customHeight="1">
      <c r="A168" s="125"/>
      <c r="B168" s="125"/>
      <c r="C168" s="125"/>
      <c r="D168" s="105"/>
      <c r="E168" s="190"/>
      <c r="F168" s="105"/>
    </row>
    <row r="169" spans="1:6" ht="20.25" customHeight="1">
      <c r="A169" s="125"/>
      <c r="B169" s="125"/>
      <c r="C169" s="125"/>
      <c r="D169" s="105"/>
      <c r="E169" s="190"/>
      <c r="F169" s="105"/>
    </row>
    <row r="170" spans="1:6" ht="20.25" customHeight="1">
      <c r="A170" s="125"/>
      <c r="B170" s="125"/>
      <c r="C170" s="125"/>
      <c r="D170" s="105"/>
      <c r="E170" s="190"/>
      <c r="F170" s="105"/>
    </row>
    <row r="171" spans="1:6" ht="20.25" customHeight="1">
      <c r="A171" s="125"/>
      <c r="B171" s="125"/>
      <c r="C171" s="125"/>
      <c r="D171" s="105"/>
      <c r="E171" s="190"/>
      <c r="F171" s="105"/>
    </row>
    <row r="172" spans="1:6" ht="20.25" customHeight="1">
      <c r="A172" s="125"/>
      <c r="B172" s="125"/>
      <c r="C172" s="125"/>
      <c r="D172" s="105"/>
      <c r="E172" s="190"/>
      <c r="F172" s="105"/>
    </row>
    <row r="173" spans="1:6" ht="20.25" customHeight="1">
      <c r="A173" s="125"/>
      <c r="B173" s="125"/>
      <c r="C173" s="125"/>
      <c r="D173" s="105"/>
      <c r="E173" s="190"/>
      <c r="F173" s="105"/>
    </row>
    <row r="174" spans="1:6" ht="20.25" customHeight="1">
      <c r="A174" s="125"/>
      <c r="B174" s="125"/>
      <c r="C174" s="125"/>
      <c r="D174" s="105"/>
      <c r="E174" s="190"/>
      <c r="F174" s="105"/>
    </row>
    <row r="175" spans="1:6" ht="20.25" customHeight="1">
      <c r="A175" s="125"/>
      <c r="B175" s="125"/>
      <c r="C175" s="125"/>
      <c r="D175" s="105"/>
      <c r="E175" s="190"/>
      <c r="F175" s="105"/>
    </row>
    <row r="176" spans="1:6" ht="20.25" customHeight="1">
      <c r="A176" s="125"/>
      <c r="B176" s="125"/>
      <c r="C176" s="125"/>
      <c r="D176" s="105"/>
      <c r="E176" s="190"/>
      <c r="F176" s="105"/>
    </row>
    <row r="177" spans="1:6" ht="20.25" customHeight="1">
      <c r="A177" s="125"/>
      <c r="B177" s="125"/>
      <c r="C177" s="125"/>
      <c r="D177" s="105"/>
      <c r="E177" s="190"/>
      <c r="F177" s="105"/>
    </row>
    <row r="178" spans="1:6" ht="20.25" customHeight="1">
      <c r="A178" s="125"/>
      <c r="B178" s="125"/>
      <c r="C178" s="125"/>
      <c r="D178" s="105"/>
      <c r="E178" s="190"/>
      <c r="F178" s="105"/>
    </row>
    <row r="179" spans="1:6" ht="20.25" customHeight="1">
      <c r="A179" s="125"/>
      <c r="B179" s="125"/>
      <c r="C179" s="125"/>
      <c r="D179" s="105"/>
      <c r="E179" s="190"/>
      <c r="F179" s="105"/>
    </row>
    <row r="180" spans="1:6" ht="20.25" customHeight="1">
      <c r="A180" s="125"/>
      <c r="B180" s="125"/>
      <c r="C180" s="125"/>
      <c r="D180" s="105"/>
      <c r="E180" s="190"/>
      <c r="F180" s="105"/>
    </row>
    <row r="181" spans="1:6" ht="20.25" customHeight="1">
      <c r="A181" s="125"/>
      <c r="B181" s="125"/>
      <c r="C181" s="125"/>
      <c r="D181" s="105"/>
      <c r="E181" s="190"/>
      <c r="F181" s="105"/>
    </row>
    <row r="182" spans="1:6" ht="20.25" customHeight="1">
      <c r="A182" s="125"/>
      <c r="B182" s="125"/>
      <c r="C182" s="125"/>
      <c r="D182" s="105"/>
      <c r="E182" s="190"/>
      <c r="F182" s="105"/>
    </row>
    <row r="183" spans="1:6" ht="20.25" customHeight="1">
      <c r="A183" s="125"/>
      <c r="B183" s="125"/>
      <c r="C183" s="125"/>
      <c r="D183" s="105"/>
      <c r="E183" s="190"/>
      <c r="F183" s="105"/>
    </row>
    <row r="184" spans="1:6" ht="20.25" customHeight="1">
      <c r="A184" s="125"/>
      <c r="B184" s="125"/>
      <c r="C184" s="125"/>
      <c r="D184" s="105"/>
      <c r="E184" s="190"/>
      <c r="F184" s="105"/>
    </row>
    <row r="185" spans="1:6" ht="20.25" customHeight="1">
      <c r="A185" s="125"/>
      <c r="B185" s="125"/>
      <c r="C185" s="125"/>
      <c r="D185" s="105"/>
      <c r="E185" s="190"/>
      <c r="F185" s="105"/>
    </row>
    <row r="186" spans="1:6" ht="20.25" customHeight="1">
      <c r="A186" s="125"/>
      <c r="B186" s="125"/>
      <c r="C186" s="125"/>
      <c r="D186" s="105"/>
      <c r="E186" s="190"/>
      <c r="F186" s="105"/>
    </row>
    <row r="187" spans="1:6" ht="20.25" customHeight="1">
      <c r="A187" s="125"/>
      <c r="B187" s="125"/>
      <c r="C187" s="125"/>
      <c r="D187" s="105"/>
      <c r="E187" s="190"/>
      <c r="F187" s="105"/>
    </row>
    <row r="188" spans="1:6" ht="20.25" customHeight="1">
      <c r="A188" s="125"/>
      <c r="B188" s="125"/>
      <c r="C188" s="125"/>
      <c r="D188" s="105"/>
      <c r="E188" s="190"/>
      <c r="F188" s="105"/>
    </row>
    <row r="189" spans="1:6" ht="20.25" customHeight="1">
      <c r="A189" s="125"/>
      <c r="B189" s="125"/>
      <c r="C189" s="125"/>
      <c r="D189" s="105"/>
      <c r="E189" s="190"/>
      <c r="F189" s="105"/>
    </row>
    <row r="190" spans="1:6" ht="20.25" customHeight="1">
      <c r="A190" s="125"/>
      <c r="B190" s="125"/>
      <c r="C190" s="125"/>
      <c r="D190" s="105"/>
      <c r="E190" s="190"/>
      <c r="F190" s="105"/>
    </row>
    <row r="191" spans="1:6" ht="20.25" customHeight="1">
      <c r="A191" s="125"/>
      <c r="B191" s="125"/>
      <c r="C191" s="125"/>
      <c r="D191" s="105"/>
      <c r="E191" s="190"/>
      <c r="F191" s="105"/>
    </row>
    <row r="192" spans="1:6" ht="20.25" customHeight="1">
      <c r="A192" s="125"/>
      <c r="B192" s="125"/>
      <c r="C192" s="125"/>
      <c r="D192" s="105"/>
      <c r="E192" s="190"/>
      <c r="F192" s="105"/>
    </row>
    <row r="193" spans="1:6" ht="20.25" customHeight="1">
      <c r="A193" s="125"/>
      <c r="B193" s="125"/>
      <c r="C193" s="125"/>
      <c r="D193" s="105"/>
      <c r="E193" s="190"/>
      <c r="F193" s="105"/>
    </row>
    <row r="194" spans="1:6" ht="20.25" customHeight="1">
      <c r="A194" s="125"/>
      <c r="B194" s="125"/>
      <c r="C194" s="125"/>
      <c r="D194" s="105"/>
      <c r="E194" s="190"/>
      <c r="F194" s="105"/>
    </row>
    <row r="195" spans="1:6" ht="20.25" customHeight="1">
      <c r="A195" s="125"/>
      <c r="B195" s="125"/>
      <c r="C195" s="125"/>
      <c r="D195" s="105"/>
      <c r="E195" s="190"/>
      <c r="F195" s="105"/>
    </row>
    <row r="196" spans="1:6" ht="20.25" customHeight="1">
      <c r="A196" s="125"/>
      <c r="B196" s="125"/>
      <c r="C196" s="125"/>
      <c r="D196" s="105"/>
      <c r="E196" s="190"/>
      <c r="F196" s="105"/>
    </row>
    <row r="197" spans="1:6" ht="20.25" customHeight="1">
      <c r="A197" s="125"/>
      <c r="B197" s="125"/>
      <c r="C197" s="125"/>
      <c r="D197" s="105"/>
      <c r="E197" s="190"/>
      <c r="F197" s="105"/>
    </row>
    <row r="198" spans="1:6" ht="20.25" customHeight="1">
      <c r="A198" s="125"/>
      <c r="B198" s="125"/>
      <c r="C198" s="125"/>
      <c r="D198" s="105"/>
      <c r="E198" s="190"/>
      <c r="F198" s="105"/>
    </row>
    <row r="199" spans="1:6" ht="20.25" customHeight="1">
      <c r="A199" s="125"/>
      <c r="B199" s="125"/>
      <c r="C199" s="125"/>
      <c r="D199" s="105"/>
      <c r="E199" s="190"/>
      <c r="F199" s="105"/>
    </row>
    <row r="200" spans="1:6" ht="20.25" customHeight="1">
      <c r="A200" s="125"/>
      <c r="B200" s="125"/>
      <c r="C200" s="125"/>
      <c r="D200" s="105"/>
      <c r="E200" s="190"/>
      <c r="F200" s="105"/>
    </row>
    <row r="201" spans="1:6" ht="20.25" customHeight="1">
      <c r="A201" s="125"/>
      <c r="B201" s="125"/>
      <c r="C201" s="125"/>
      <c r="D201" s="105"/>
      <c r="E201" s="190"/>
      <c r="F201" s="105"/>
    </row>
    <row r="202" spans="1:6" ht="20.25" customHeight="1">
      <c r="A202" s="125"/>
      <c r="B202" s="125"/>
      <c r="C202" s="125"/>
      <c r="D202" s="105"/>
      <c r="E202" s="190"/>
      <c r="F202" s="105"/>
    </row>
    <row r="203" spans="1:6" ht="20.25" customHeight="1">
      <c r="A203" s="125"/>
      <c r="B203" s="125"/>
      <c r="C203" s="125"/>
      <c r="D203" s="105"/>
      <c r="E203" s="190"/>
      <c r="F203" s="105"/>
    </row>
    <row r="204" spans="1:6" ht="20.25" customHeight="1">
      <c r="A204" s="125"/>
      <c r="B204" s="125"/>
      <c r="C204" s="125"/>
      <c r="D204" s="105"/>
      <c r="E204" s="190"/>
      <c r="F204" s="105"/>
    </row>
    <row r="205" spans="1:6" ht="20.25" customHeight="1">
      <c r="A205" s="125"/>
      <c r="B205" s="125"/>
      <c r="C205" s="125"/>
      <c r="D205" s="105"/>
      <c r="E205" s="190"/>
      <c r="F205" s="105"/>
    </row>
    <row r="206" spans="1:6" ht="20.25" customHeight="1">
      <c r="A206" s="125"/>
      <c r="B206" s="125"/>
      <c r="C206" s="125"/>
      <c r="D206" s="105"/>
      <c r="E206" s="190"/>
      <c r="F206" s="105"/>
    </row>
    <row r="207" spans="1:6" ht="20.25" customHeight="1">
      <c r="A207" s="125"/>
      <c r="B207" s="125"/>
      <c r="C207" s="125"/>
      <c r="D207" s="105"/>
      <c r="E207" s="190"/>
      <c r="F207" s="105"/>
    </row>
    <row r="208" spans="1:6" ht="20.25" customHeight="1">
      <c r="A208" s="125"/>
      <c r="B208" s="125"/>
      <c r="C208" s="125"/>
      <c r="D208" s="105"/>
      <c r="E208" s="190"/>
      <c r="F208" s="105"/>
    </row>
    <row r="209" spans="1:6" ht="20.25" customHeight="1">
      <c r="A209" s="125"/>
      <c r="B209" s="125"/>
      <c r="C209" s="125"/>
      <c r="D209" s="105"/>
      <c r="E209" s="190"/>
      <c r="F209" s="105"/>
    </row>
    <row r="210" spans="1:6" ht="20.25" customHeight="1">
      <c r="A210" s="125"/>
      <c r="B210" s="125"/>
      <c r="C210" s="125"/>
      <c r="D210" s="105"/>
      <c r="E210" s="190"/>
      <c r="F210" s="105"/>
    </row>
    <row r="211" spans="1:6" ht="20.25" customHeight="1">
      <c r="A211" s="125"/>
      <c r="B211" s="125"/>
      <c r="C211" s="125"/>
      <c r="D211" s="105"/>
      <c r="E211" s="190"/>
      <c r="F211" s="105"/>
    </row>
    <row r="212" spans="1:6" ht="20.25" customHeight="1">
      <c r="A212" s="125"/>
      <c r="B212" s="125"/>
      <c r="C212" s="125"/>
      <c r="D212" s="105"/>
      <c r="E212" s="190"/>
      <c r="F212" s="105"/>
    </row>
    <row r="213" spans="1:6" ht="20.25" customHeight="1">
      <c r="A213" s="125"/>
      <c r="B213" s="125"/>
      <c r="C213" s="125"/>
      <c r="D213" s="105"/>
      <c r="E213" s="190"/>
      <c r="F213" s="105"/>
    </row>
    <row r="214" spans="1:6" ht="20.25" customHeight="1">
      <c r="A214" s="125"/>
      <c r="B214" s="125"/>
      <c r="C214" s="125"/>
      <c r="D214" s="105"/>
      <c r="E214" s="190"/>
      <c r="F214" s="105"/>
    </row>
    <row r="215" spans="1:6" ht="20.25" customHeight="1">
      <c r="A215" s="125"/>
      <c r="B215" s="125"/>
      <c r="C215" s="125"/>
      <c r="D215" s="105"/>
      <c r="E215" s="190"/>
      <c r="F215" s="105"/>
    </row>
    <row r="216" spans="1:6" ht="20.25" customHeight="1">
      <c r="A216" s="125"/>
      <c r="B216" s="125"/>
      <c r="C216" s="125"/>
      <c r="D216" s="105"/>
      <c r="E216" s="190"/>
      <c r="F216" s="105"/>
    </row>
    <row r="217" spans="1:6" ht="20.25" customHeight="1">
      <c r="A217" s="125"/>
      <c r="B217" s="125"/>
      <c r="C217" s="125"/>
      <c r="D217" s="105"/>
      <c r="E217" s="190"/>
      <c r="F217" s="105"/>
    </row>
    <row r="218" spans="1:6" ht="20.25" customHeight="1">
      <c r="A218" s="125"/>
      <c r="B218" s="125"/>
      <c r="C218" s="125"/>
      <c r="D218" s="105"/>
      <c r="E218" s="190"/>
      <c r="F218" s="105"/>
    </row>
    <row r="219" spans="1:6" ht="20.25" customHeight="1">
      <c r="A219" s="125"/>
      <c r="B219" s="125"/>
      <c r="C219" s="125"/>
      <c r="D219" s="105"/>
      <c r="E219" s="190"/>
      <c r="F219" s="105"/>
    </row>
    <row r="220" spans="1:6" ht="20.25" customHeight="1">
      <c r="A220" s="125"/>
      <c r="B220" s="125"/>
      <c r="C220" s="125"/>
      <c r="D220" s="105"/>
      <c r="E220" s="190"/>
      <c r="F220" s="105"/>
    </row>
    <row r="221" spans="1:6" ht="20.25" customHeight="1">
      <c r="A221" s="125"/>
      <c r="B221" s="125"/>
      <c r="C221" s="125"/>
      <c r="D221" s="105"/>
      <c r="E221" s="190"/>
      <c r="F221" s="105"/>
    </row>
    <row r="222" spans="1:6" ht="20.25" customHeight="1">
      <c r="A222" s="125"/>
      <c r="B222" s="125"/>
      <c r="C222" s="125"/>
      <c r="D222" s="105"/>
      <c r="E222" s="190"/>
      <c r="F222" s="105"/>
    </row>
    <row r="223" spans="1:6" ht="20.25" customHeight="1">
      <c r="A223" s="125"/>
      <c r="B223" s="125"/>
      <c r="C223" s="125"/>
      <c r="D223" s="105"/>
      <c r="E223" s="190"/>
      <c r="F223" s="105"/>
    </row>
    <row r="224" spans="1:6" ht="20.25" customHeight="1">
      <c r="A224" s="125"/>
      <c r="B224" s="125"/>
      <c r="C224" s="125"/>
      <c r="D224" s="105"/>
      <c r="E224" s="190"/>
      <c r="F224" s="105"/>
    </row>
    <row r="225" spans="1:6" ht="20.25" customHeight="1">
      <c r="A225" s="125"/>
      <c r="B225" s="125"/>
      <c r="C225" s="125"/>
      <c r="D225" s="105"/>
      <c r="E225" s="190"/>
      <c r="F225" s="105"/>
    </row>
    <row r="226" spans="1:6" ht="20.25" customHeight="1">
      <c r="A226" s="125"/>
      <c r="B226" s="125"/>
      <c r="C226" s="125"/>
      <c r="D226" s="105"/>
      <c r="E226" s="190"/>
      <c r="F226" s="105"/>
    </row>
    <row r="227" spans="1:6" ht="20.25" customHeight="1">
      <c r="A227" s="125"/>
      <c r="B227" s="125"/>
      <c r="C227" s="125"/>
      <c r="D227" s="105"/>
      <c r="E227" s="190"/>
      <c r="F227" s="105"/>
    </row>
    <row r="228" spans="1:6" ht="20.25" customHeight="1">
      <c r="A228" s="125"/>
      <c r="B228" s="125"/>
      <c r="C228" s="125"/>
      <c r="D228" s="105"/>
      <c r="E228" s="190"/>
      <c r="F228" s="105"/>
    </row>
    <row r="229" spans="1:6" ht="20.25" customHeight="1">
      <c r="A229" s="125"/>
      <c r="B229" s="125"/>
      <c r="C229" s="125"/>
      <c r="D229" s="105"/>
      <c r="E229" s="190"/>
      <c r="F229" s="105"/>
    </row>
    <row r="230" spans="1:6" ht="20.25" customHeight="1">
      <c r="A230" s="125"/>
      <c r="B230" s="125"/>
      <c r="C230" s="125"/>
      <c r="D230" s="105"/>
      <c r="E230" s="190"/>
      <c r="F230" s="105"/>
    </row>
    <row r="231" spans="1:6" ht="20.25" customHeight="1">
      <c r="A231" s="125"/>
      <c r="B231" s="125"/>
      <c r="C231" s="125"/>
      <c r="D231" s="105"/>
      <c r="E231" s="190"/>
      <c r="F231" s="105"/>
    </row>
    <row r="232" spans="1:6" ht="20.25" customHeight="1">
      <c r="A232" s="125"/>
      <c r="B232" s="125"/>
      <c r="C232" s="125"/>
      <c r="D232" s="105"/>
      <c r="E232" s="190"/>
      <c r="F232" s="105"/>
    </row>
    <row r="233" spans="1:6" ht="20.25" customHeight="1">
      <c r="A233" s="125"/>
      <c r="B233" s="125"/>
      <c r="C233" s="125"/>
      <c r="D233" s="105"/>
      <c r="E233" s="190"/>
      <c r="F233" s="105"/>
    </row>
    <row r="234" spans="1:6" ht="20.25" customHeight="1">
      <c r="A234" s="125"/>
      <c r="B234" s="125"/>
      <c r="C234" s="125"/>
      <c r="D234" s="105"/>
      <c r="E234" s="190"/>
      <c r="F234" s="105"/>
    </row>
    <row r="235" spans="1:6" ht="20.25" customHeight="1">
      <c r="A235" s="125"/>
      <c r="B235" s="125"/>
      <c r="C235" s="125"/>
      <c r="D235" s="105"/>
      <c r="E235" s="190"/>
      <c r="F235" s="105"/>
    </row>
    <row r="236" spans="1:6" ht="20.25" customHeight="1">
      <c r="A236" s="125"/>
      <c r="B236" s="125"/>
      <c r="C236" s="125"/>
      <c r="D236" s="105"/>
      <c r="E236" s="190"/>
      <c r="F236" s="105"/>
    </row>
    <row r="237" spans="1:6" ht="20.25" customHeight="1">
      <c r="A237" s="125"/>
      <c r="B237" s="125"/>
      <c r="C237" s="125"/>
      <c r="D237" s="105"/>
      <c r="E237" s="190"/>
      <c r="F237" s="105"/>
    </row>
    <row r="238" spans="1:6" ht="20.25" customHeight="1">
      <c r="A238" s="125"/>
      <c r="B238" s="125"/>
      <c r="C238" s="125"/>
      <c r="D238" s="105"/>
      <c r="E238" s="190"/>
      <c r="F238" s="105"/>
    </row>
    <row r="239" spans="1:6" ht="20.25" customHeight="1">
      <c r="A239" s="125"/>
      <c r="B239" s="125"/>
      <c r="C239" s="125"/>
      <c r="D239" s="105"/>
      <c r="E239" s="190"/>
      <c r="F239" s="105"/>
    </row>
    <row r="240" spans="1:6" ht="20.25" customHeight="1">
      <c r="A240" s="125"/>
      <c r="B240" s="125"/>
      <c r="C240" s="125"/>
      <c r="D240" s="105"/>
      <c r="E240" s="190"/>
      <c r="F240" s="105"/>
    </row>
    <row r="241" spans="1:6" ht="20.25" customHeight="1">
      <c r="A241" s="125"/>
      <c r="B241" s="125"/>
      <c r="C241" s="125"/>
      <c r="D241" s="105"/>
      <c r="E241" s="190"/>
      <c r="F241" s="105"/>
    </row>
    <row r="242" spans="1:6" ht="20.25" customHeight="1">
      <c r="A242" s="125"/>
      <c r="B242" s="125"/>
      <c r="C242" s="125"/>
      <c r="D242" s="105"/>
      <c r="E242" s="190"/>
      <c r="F242" s="105"/>
    </row>
    <row r="243" spans="1:6" ht="20.25" customHeight="1">
      <c r="A243" s="125"/>
      <c r="B243" s="125"/>
      <c r="C243" s="125"/>
      <c r="D243" s="105"/>
      <c r="E243" s="190"/>
      <c r="F243" s="105"/>
    </row>
    <row r="244" spans="1:6" ht="20.25" customHeight="1">
      <c r="A244" s="125"/>
      <c r="B244" s="125"/>
      <c r="C244" s="125"/>
      <c r="D244" s="105"/>
      <c r="E244" s="190"/>
      <c r="F244" s="105"/>
    </row>
    <row r="245" spans="1:6" ht="20.25" customHeight="1">
      <c r="A245" s="125"/>
      <c r="B245" s="125"/>
      <c r="C245" s="125"/>
      <c r="D245" s="105"/>
      <c r="E245" s="190"/>
      <c r="F245" s="105"/>
    </row>
    <row r="246" spans="1:6" ht="20.25" customHeight="1">
      <c r="A246" s="125"/>
      <c r="B246" s="125"/>
      <c r="C246" s="125"/>
      <c r="D246" s="105"/>
      <c r="E246" s="190"/>
      <c r="F246" s="105"/>
    </row>
    <row r="247" spans="1:6" ht="20.25" customHeight="1">
      <c r="A247" s="125"/>
      <c r="B247" s="125"/>
      <c r="C247" s="125"/>
      <c r="D247" s="105"/>
      <c r="E247" s="190"/>
      <c r="F247" s="105"/>
    </row>
    <row r="248" spans="1:6" ht="20.25" customHeight="1">
      <c r="A248" s="125"/>
      <c r="B248" s="125"/>
      <c r="C248" s="125"/>
      <c r="D248" s="105"/>
      <c r="E248" s="190"/>
      <c r="F248" s="105"/>
    </row>
    <row r="249" spans="1:6" ht="20.25" customHeight="1">
      <c r="A249" s="125"/>
      <c r="B249" s="125"/>
      <c r="C249" s="125"/>
      <c r="D249" s="105"/>
      <c r="E249" s="190"/>
      <c r="F249" s="105"/>
    </row>
    <row r="250" spans="1:6" ht="20.25" customHeight="1">
      <c r="A250" s="125"/>
      <c r="B250" s="125"/>
      <c r="C250" s="125"/>
      <c r="D250" s="105"/>
      <c r="E250" s="190"/>
      <c r="F250" s="105"/>
    </row>
    <row r="251" spans="1:6" ht="20.25" customHeight="1">
      <c r="A251" s="125"/>
      <c r="B251" s="125"/>
      <c r="C251" s="125"/>
      <c r="D251" s="105"/>
      <c r="E251" s="190"/>
      <c r="F251" s="105"/>
    </row>
    <row r="252" spans="1:6" ht="20.25" customHeight="1">
      <c r="A252" s="125"/>
      <c r="B252" s="125"/>
      <c r="C252" s="125"/>
      <c r="D252" s="105"/>
      <c r="E252" s="190"/>
      <c r="F252" s="105"/>
    </row>
    <row r="253" spans="1:6" ht="20.25" customHeight="1">
      <c r="A253" s="125"/>
      <c r="B253" s="125"/>
      <c r="C253" s="125"/>
      <c r="D253" s="105"/>
      <c r="E253" s="190"/>
      <c r="F253" s="105"/>
    </row>
    <row r="254" spans="1:6" ht="20.25" customHeight="1">
      <c r="A254" s="125"/>
      <c r="B254" s="125"/>
      <c r="C254" s="125"/>
      <c r="D254" s="105"/>
      <c r="E254" s="190"/>
      <c r="F254" s="105"/>
    </row>
    <row r="255" spans="1:6" ht="20.25" customHeight="1">
      <c r="A255" s="125"/>
      <c r="B255" s="125"/>
      <c r="C255" s="125"/>
      <c r="D255" s="105"/>
      <c r="E255" s="190"/>
      <c r="F255" s="105"/>
    </row>
    <row r="256" spans="1:6" ht="20.25" customHeight="1">
      <c r="A256" s="125"/>
      <c r="B256" s="125"/>
      <c r="C256" s="125"/>
      <c r="D256" s="105"/>
      <c r="E256" s="190"/>
      <c r="F256" s="105"/>
    </row>
    <row r="257" spans="1:6" ht="20.25" customHeight="1">
      <c r="A257" s="125"/>
      <c r="B257" s="125"/>
      <c r="C257" s="125"/>
      <c r="D257" s="105"/>
      <c r="E257" s="190"/>
      <c r="F257" s="105"/>
    </row>
    <row r="258" spans="1:6" ht="20.25" customHeight="1">
      <c r="A258" s="125"/>
      <c r="B258" s="125"/>
      <c r="C258" s="125"/>
      <c r="D258" s="105"/>
      <c r="E258" s="190"/>
      <c r="F258" s="105"/>
    </row>
    <row r="259" spans="1:6" ht="20.25" customHeight="1">
      <c r="A259" s="125"/>
      <c r="B259" s="125"/>
      <c r="C259" s="125"/>
      <c r="D259" s="105"/>
      <c r="E259" s="190"/>
      <c r="F259" s="105"/>
    </row>
    <row r="260" spans="1:6" ht="20.25" customHeight="1">
      <c r="A260" s="125"/>
      <c r="B260" s="125"/>
      <c r="C260" s="125"/>
      <c r="D260" s="105"/>
      <c r="E260" s="190"/>
      <c r="F260" s="105"/>
    </row>
    <row r="261" spans="1:6" ht="20.25" customHeight="1">
      <c r="A261" s="125"/>
      <c r="B261" s="125"/>
      <c r="C261" s="125"/>
      <c r="D261" s="105"/>
      <c r="E261" s="190"/>
      <c r="F261" s="105"/>
    </row>
    <row r="262" spans="1:6" ht="20.25" customHeight="1">
      <c r="A262" s="125"/>
      <c r="B262" s="125"/>
      <c r="C262" s="125"/>
      <c r="D262" s="105"/>
      <c r="E262" s="190"/>
      <c r="F262" s="105"/>
    </row>
    <row r="263" spans="1:6" ht="20.25" customHeight="1">
      <c r="A263" s="125"/>
      <c r="B263" s="125"/>
      <c r="C263" s="125"/>
      <c r="D263" s="105"/>
      <c r="E263" s="190"/>
      <c r="F263" s="105"/>
    </row>
    <row r="264" spans="1:6" ht="20.25" customHeight="1">
      <c r="A264" s="125"/>
      <c r="B264" s="125"/>
      <c r="C264" s="125"/>
      <c r="D264" s="105"/>
      <c r="E264" s="190"/>
      <c r="F264" s="105"/>
    </row>
    <row r="265" spans="1:6" ht="20.25" customHeight="1">
      <c r="A265" s="125"/>
      <c r="B265" s="125"/>
      <c r="C265" s="125"/>
      <c r="D265" s="105"/>
      <c r="E265" s="190"/>
      <c r="F265" s="105"/>
    </row>
    <row r="266" spans="1:6" ht="20.25" customHeight="1">
      <c r="A266" s="125"/>
      <c r="B266" s="125"/>
      <c r="C266" s="125"/>
      <c r="D266" s="105"/>
      <c r="E266" s="190"/>
      <c r="F266" s="105"/>
    </row>
    <row r="267" spans="1:6" ht="20.25" customHeight="1">
      <c r="A267" s="125"/>
      <c r="B267" s="125"/>
      <c r="C267" s="125"/>
      <c r="D267" s="105"/>
      <c r="E267" s="190"/>
      <c r="F267" s="105"/>
    </row>
    <row r="268" spans="1:6" ht="20.25" customHeight="1">
      <c r="A268" s="125"/>
      <c r="B268" s="125"/>
      <c r="C268" s="125"/>
      <c r="D268" s="105"/>
      <c r="E268" s="190"/>
      <c r="F268" s="105"/>
    </row>
    <row r="269" spans="1:6" ht="20.25" customHeight="1">
      <c r="A269" s="125"/>
      <c r="B269" s="125"/>
      <c r="C269" s="125"/>
      <c r="D269" s="105"/>
      <c r="E269" s="190"/>
      <c r="F269" s="105"/>
    </row>
    <row r="270" spans="1:6" ht="20.25" customHeight="1">
      <c r="A270" s="125"/>
      <c r="B270" s="125"/>
      <c r="C270" s="125"/>
      <c r="D270" s="105"/>
      <c r="E270" s="190"/>
      <c r="F270" s="105"/>
    </row>
    <row r="271" spans="1:6" ht="20.25" customHeight="1">
      <c r="A271" s="125"/>
      <c r="B271" s="125"/>
      <c r="C271" s="125"/>
      <c r="D271" s="105"/>
      <c r="E271" s="190"/>
      <c r="F271" s="105"/>
    </row>
    <row r="272" spans="1:6" ht="20.25" customHeight="1">
      <c r="A272" s="125"/>
      <c r="B272" s="125"/>
      <c r="C272" s="125"/>
      <c r="D272" s="105"/>
      <c r="E272" s="190"/>
      <c r="F272" s="105"/>
    </row>
    <row r="273" spans="1:6" ht="20.25" customHeight="1">
      <c r="A273" s="125"/>
      <c r="B273" s="125"/>
      <c r="C273" s="125"/>
      <c r="D273" s="105"/>
      <c r="E273" s="190"/>
      <c r="F273" s="105"/>
    </row>
    <row r="274" spans="1:6" ht="20.25" customHeight="1">
      <c r="A274" s="125"/>
      <c r="B274" s="125"/>
      <c r="C274" s="125"/>
      <c r="D274" s="105"/>
      <c r="E274" s="190"/>
      <c r="F274" s="105"/>
    </row>
    <row r="275" spans="1:6" ht="20.25" customHeight="1">
      <c r="A275" s="125"/>
      <c r="B275" s="125"/>
      <c r="C275" s="125"/>
      <c r="D275" s="105"/>
      <c r="E275" s="190"/>
      <c r="F275" s="105"/>
    </row>
    <row r="276" spans="1:6" ht="20.25" customHeight="1">
      <c r="A276" s="125"/>
      <c r="B276" s="125"/>
      <c r="C276" s="125"/>
      <c r="D276" s="105"/>
      <c r="E276" s="190"/>
      <c r="F276" s="105"/>
    </row>
    <row r="277" spans="1:6" ht="20.25" customHeight="1">
      <c r="A277" s="125"/>
      <c r="B277" s="125"/>
      <c r="C277" s="125"/>
      <c r="D277" s="105"/>
      <c r="E277" s="190"/>
      <c r="F277" s="105"/>
    </row>
    <row r="278" spans="1:6" ht="20.25" customHeight="1">
      <c r="A278" s="125"/>
      <c r="B278" s="125"/>
      <c r="C278" s="125"/>
      <c r="D278" s="105"/>
      <c r="E278" s="190"/>
      <c r="F278" s="105"/>
    </row>
    <row r="279" spans="1:6" ht="20.25" customHeight="1">
      <c r="A279" s="125"/>
      <c r="B279" s="125"/>
      <c r="C279" s="125"/>
      <c r="D279" s="105"/>
      <c r="E279" s="190"/>
      <c r="F279" s="105"/>
    </row>
    <row r="280" spans="1:6" ht="20.25" customHeight="1">
      <c r="A280" s="125"/>
      <c r="B280" s="125"/>
      <c r="C280" s="125"/>
      <c r="D280" s="105"/>
      <c r="E280" s="190"/>
      <c r="F280" s="105"/>
    </row>
    <row r="281" spans="1:6" ht="20.25" customHeight="1">
      <c r="A281" s="125"/>
      <c r="B281" s="125"/>
      <c r="C281" s="125"/>
      <c r="D281" s="105"/>
      <c r="E281" s="190"/>
      <c r="F281" s="105"/>
    </row>
    <row r="282" spans="4:6" ht="20.25" customHeight="1">
      <c r="D282" s="105"/>
      <c r="E282" s="190"/>
      <c r="F282" s="105"/>
    </row>
    <row r="283" spans="4:6" ht="20.25" customHeight="1">
      <c r="D283" s="105"/>
      <c r="E283" s="190"/>
      <c r="F283" s="105"/>
    </row>
    <row r="284" spans="4:6" ht="20.25" customHeight="1">
      <c r="D284" s="105"/>
      <c r="E284" s="190"/>
      <c r="F284" s="105"/>
    </row>
    <row r="285" spans="4:6" ht="20.25" customHeight="1">
      <c r="D285" s="105"/>
      <c r="E285" s="190"/>
      <c r="F285" s="105"/>
    </row>
    <row r="286" spans="4:6" ht="20.25" customHeight="1">
      <c r="D286" s="105"/>
      <c r="E286" s="190"/>
      <c r="F286" s="105"/>
    </row>
    <row r="287" spans="4:6" ht="20.25" customHeight="1">
      <c r="D287" s="105"/>
      <c r="E287" s="190"/>
      <c r="F287" s="105"/>
    </row>
    <row r="288" spans="4:6" ht="20.25" customHeight="1">
      <c r="D288" s="105"/>
      <c r="E288" s="190"/>
      <c r="F288" s="105"/>
    </row>
    <row r="289" spans="4:6" ht="20.25" customHeight="1">
      <c r="D289" s="105"/>
      <c r="E289" s="190"/>
      <c r="F289" s="105"/>
    </row>
    <row r="290" spans="4:6" ht="20.25" customHeight="1">
      <c r="D290" s="105"/>
      <c r="E290" s="190"/>
      <c r="F290" s="105"/>
    </row>
    <row r="291" spans="4:6" ht="20.25" customHeight="1">
      <c r="D291" s="105"/>
      <c r="E291" s="190"/>
      <c r="F291" s="105"/>
    </row>
    <row r="292" spans="4:6" ht="20.25" customHeight="1">
      <c r="D292" s="105"/>
      <c r="E292" s="190"/>
      <c r="F292" s="105"/>
    </row>
    <row r="293" spans="4:6" ht="20.25" customHeight="1">
      <c r="D293" s="105"/>
      <c r="E293" s="190"/>
      <c r="F293" s="105"/>
    </row>
    <row r="294" spans="4:6" ht="20.25" customHeight="1">
      <c r="D294" s="105"/>
      <c r="E294" s="190"/>
      <c r="F294" s="105"/>
    </row>
    <row r="295" spans="4:6" ht="20.25" customHeight="1">
      <c r="D295" s="105"/>
      <c r="E295" s="190"/>
      <c r="F295" s="105"/>
    </row>
    <row r="296" spans="4:6" ht="20.25" customHeight="1">
      <c r="D296" s="105"/>
      <c r="E296" s="190"/>
      <c r="F296" s="105"/>
    </row>
    <row r="297" spans="4:6" ht="20.25" customHeight="1">
      <c r="D297" s="105"/>
      <c r="E297" s="190"/>
      <c r="F297" s="105"/>
    </row>
    <row r="298" spans="4:6" ht="20.25" customHeight="1">
      <c r="D298" s="105"/>
      <c r="E298" s="190"/>
      <c r="F298" s="105"/>
    </row>
    <row r="299" spans="4:6" ht="20.25" customHeight="1">
      <c r="D299" s="105"/>
      <c r="E299" s="190"/>
      <c r="F299" s="105"/>
    </row>
    <row r="300" spans="4:6" ht="20.25" customHeight="1">
      <c r="D300" s="105"/>
      <c r="E300" s="190"/>
      <c r="F300" s="105"/>
    </row>
    <row r="301" spans="4:6" ht="20.25" customHeight="1">
      <c r="D301" s="105"/>
      <c r="E301" s="190"/>
      <c r="F301" s="105"/>
    </row>
    <row r="302" spans="4:6" ht="20.25" customHeight="1">
      <c r="D302" s="105"/>
      <c r="E302" s="190"/>
      <c r="F302" s="105"/>
    </row>
    <row r="303" spans="4:6" ht="20.25" customHeight="1">
      <c r="D303" s="105"/>
      <c r="E303" s="190"/>
      <c r="F303" s="105"/>
    </row>
    <row r="304" spans="4:6" ht="20.25" customHeight="1">
      <c r="D304" s="105"/>
      <c r="E304" s="190"/>
      <c r="F304" s="105"/>
    </row>
    <row r="305" spans="4:6" ht="20.25" customHeight="1">
      <c r="D305" s="105"/>
      <c r="E305" s="190"/>
      <c r="F305" s="105"/>
    </row>
    <row r="306" spans="4:6" ht="20.25" customHeight="1">
      <c r="D306" s="105"/>
      <c r="E306" s="190"/>
      <c r="F306" s="105"/>
    </row>
    <row r="307" spans="4:6" ht="20.25" customHeight="1">
      <c r="D307" s="105"/>
      <c r="E307" s="190"/>
      <c r="F307" s="105"/>
    </row>
    <row r="308" spans="4:6" ht="20.25" customHeight="1">
      <c r="D308" s="105"/>
      <c r="E308" s="190"/>
      <c r="F308" s="105"/>
    </row>
    <row r="309" spans="4:6" ht="20.25" customHeight="1">
      <c r="D309" s="105"/>
      <c r="E309" s="190"/>
      <c r="F309" s="105"/>
    </row>
    <row r="310" spans="4:6" ht="20.25" customHeight="1">
      <c r="D310" s="105"/>
      <c r="E310" s="190"/>
      <c r="F310" s="105"/>
    </row>
    <row r="311" spans="4:6" ht="20.25" customHeight="1">
      <c r="D311" s="105"/>
      <c r="E311" s="190"/>
      <c r="F311" s="105"/>
    </row>
    <row r="312" spans="4:6" ht="20.25" customHeight="1">
      <c r="D312" s="105"/>
      <c r="E312" s="190"/>
      <c r="F312" s="105"/>
    </row>
    <row r="313" spans="4:6" ht="20.25" customHeight="1">
      <c r="D313" s="105"/>
      <c r="E313" s="190"/>
      <c r="F313" s="105"/>
    </row>
    <row r="314" spans="4:6" ht="20.25" customHeight="1">
      <c r="D314" s="105"/>
      <c r="E314" s="190"/>
      <c r="F314" s="105"/>
    </row>
    <row r="315" spans="4:6" ht="20.25" customHeight="1">
      <c r="D315" s="105"/>
      <c r="E315" s="190"/>
      <c r="F315" s="105"/>
    </row>
    <row r="316" spans="4:6" ht="20.25" customHeight="1">
      <c r="D316" s="105"/>
      <c r="E316" s="190"/>
      <c r="F316" s="105"/>
    </row>
    <row r="317" spans="4:6" ht="20.25" customHeight="1">
      <c r="D317" s="105"/>
      <c r="E317" s="190"/>
      <c r="F317" s="105"/>
    </row>
    <row r="318" spans="4:6" ht="20.25" customHeight="1">
      <c r="D318" s="105"/>
      <c r="E318" s="190"/>
      <c r="F318" s="105"/>
    </row>
    <row r="319" spans="4:6" ht="20.25" customHeight="1">
      <c r="D319" s="105"/>
      <c r="E319" s="190"/>
      <c r="F319" s="105"/>
    </row>
    <row r="320" spans="4:6" ht="20.25" customHeight="1">
      <c r="D320" s="105"/>
      <c r="E320" s="190"/>
      <c r="F320" s="105"/>
    </row>
    <row r="321" spans="4:6" ht="20.25" customHeight="1">
      <c r="D321" s="105"/>
      <c r="E321" s="190"/>
      <c r="F321" s="105"/>
    </row>
    <row r="322" spans="4:6" ht="20.25" customHeight="1">
      <c r="D322" s="105"/>
      <c r="E322" s="190"/>
      <c r="F322" s="105"/>
    </row>
    <row r="323" spans="4:6" ht="20.25" customHeight="1">
      <c r="D323" s="105"/>
      <c r="E323" s="190"/>
      <c r="F323" s="105"/>
    </row>
    <row r="324" spans="4:6" ht="20.25" customHeight="1">
      <c r="D324" s="105"/>
      <c r="E324" s="190"/>
      <c r="F324" s="105"/>
    </row>
    <row r="325" spans="4:6" ht="20.25" customHeight="1">
      <c r="D325" s="105"/>
      <c r="E325" s="190"/>
      <c r="F325" s="105"/>
    </row>
    <row r="326" spans="4:6" ht="20.25" customHeight="1">
      <c r="D326" s="105"/>
      <c r="E326" s="190"/>
      <c r="F326" s="105"/>
    </row>
    <row r="327" spans="4:6" ht="20.25" customHeight="1">
      <c r="D327" s="105"/>
      <c r="E327" s="190"/>
      <c r="F327" s="105"/>
    </row>
    <row r="328" spans="4:6" ht="20.25" customHeight="1">
      <c r="D328" s="105"/>
      <c r="E328" s="190"/>
      <c r="F328" s="105"/>
    </row>
    <row r="329" spans="4:6" ht="20.25" customHeight="1">
      <c r="D329" s="105"/>
      <c r="E329" s="190"/>
      <c r="F329" s="105"/>
    </row>
    <row r="330" spans="4:6" ht="20.25" customHeight="1">
      <c r="D330" s="105"/>
      <c r="E330" s="190"/>
      <c r="F330" s="105"/>
    </row>
    <row r="331" spans="4:6" ht="20.25" customHeight="1">
      <c r="D331" s="105"/>
      <c r="E331" s="190"/>
      <c r="F331" s="105"/>
    </row>
    <row r="332" spans="4:6" ht="20.25" customHeight="1">
      <c r="D332" s="105"/>
      <c r="E332" s="190"/>
      <c r="F332" s="105"/>
    </row>
    <row r="333" spans="4:6" ht="20.25" customHeight="1">
      <c r="D333" s="105"/>
      <c r="E333" s="190"/>
      <c r="F333" s="105"/>
    </row>
    <row r="334" spans="4:6" ht="20.25" customHeight="1">
      <c r="D334" s="105"/>
      <c r="E334" s="190"/>
      <c r="F334" s="105"/>
    </row>
    <row r="335" spans="4:6" ht="20.25" customHeight="1">
      <c r="D335" s="105"/>
      <c r="E335" s="190"/>
      <c r="F335" s="105"/>
    </row>
    <row r="336" spans="4:6" ht="20.25" customHeight="1">
      <c r="D336" s="105"/>
      <c r="E336" s="190"/>
      <c r="F336" s="105"/>
    </row>
    <row r="337" spans="4:6" ht="20.25" customHeight="1">
      <c r="D337" s="105"/>
      <c r="E337" s="190"/>
      <c r="F337" s="105"/>
    </row>
    <row r="338" spans="4:6" ht="20.25" customHeight="1">
      <c r="D338" s="105"/>
      <c r="E338" s="190"/>
      <c r="F338" s="105"/>
    </row>
    <row r="339" spans="4:6" ht="20.25" customHeight="1">
      <c r="D339" s="105"/>
      <c r="E339" s="190"/>
      <c r="F339" s="105"/>
    </row>
    <row r="340" spans="4:6" ht="20.25" customHeight="1">
      <c r="D340" s="105"/>
      <c r="E340" s="190"/>
      <c r="F340" s="105"/>
    </row>
    <row r="341" spans="4:6" ht="20.25" customHeight="1">
      <c r="D341" s="105"/>
      <c r="E341" s="190"/>
      <c r="F341" s="105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K4:K5"/>
    <mergeCell ref="J4:J5"/>
    <mergeCell ref="H4:H5"/>
    <mergeCell ref="A67:C67"/>
    <mergeCell ref="A66:C66"/>
    <mergeCell ref="A68:C68"/>
    <mergeCell ref="I4:I5"/>
    <mergeCell ref="A1:G1"/>
    <mergeCell ref="A2:G2"/>
    <mergeCell ref="A4:C4"/>
    <mergeCell ref="G4:G5"/>
    <mergeCell ref="A52:C52"/>
  </mergeCells>
  <printOptions horizontalCentered="1"/>
  <pageMargins left="0.38" right="0.196850393700787" top="0.76" bottom="0.36" header="0.511811023622047" footer="0.236220472440945"/>
  <pageSetup horizontalDpi="300" verticalDpi="3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0"/>
  <sheetViews>
    <sheetView showGridLines="0" tabSelected="1" view="pageBreakPreview" zoomScale="80" zoomScaleNormal="85" zoomScaleSheetLayoutView="80" zoomScalePageLayoutView="0" workbookViewId="0" topLeftCell="A1">
      <pane ySplit="3" topLeftCell="A76" activePane="bottomLeft" state="frozen"/>
      <selection pane="topLeft" activeCell="A1" sqref="A1"/>
      <selection pane="bottomLeft" activeCell="H102" sqref="H102"/>
    </sheetView>
  </sheetViews>
  <sheetFormatPr defaultColWidth="8.88671875" defaultRowHeight="13.5"/>
  <cols>
    <col min="1" max="2" width="13.77734375" style="126" customWidth="1"/>
    <col min="3" max="3" width="18.10546875" style="126" customWidth="1"/>
    <col min="4" max="4" width="15.77734375" style="126" customWidth="1"/>
    <col min="5" max="5" width="16.88671875" style="126" customWidth="1"/>
    <col min="6" max="6" width="12.77734375" style="126" customWidth="1"/>
    <col min="7" max="7" width="27.4453125" style="126" customWidth="1"/>
    <col min="8" max="9" width="15.4453125" style="126" bestFit="1" customWidth="1"/>
    <col min="10" max="10" width="15.10546875" style="126" customWidth="1"/>
    <col min="11" max="13" width="8.88671875" style="55" customWidth="1"/>
    <col min="14" max="14" width="13.10546875" style="105" bestFit="1" customWidth="1"/>
    <col min="15" max="16" width="12.10546875" style="105" bestFit="1" customWidth="1"/>
    <col min="17" max="17" width="13.10546875" style="105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105" customWidth="1"/>
    <col min="22" max="16384" width="8.88671875" style="55" customWidth="1"/>
  </cols>
  <sheetData>
    <row r="1" spans="1:10" ht="36" customHeight="1">
      <c r="A1" s="127" t="s">
        <v>115</v>
      </c>
      <c r="B1" s="127"/>
      <c r="D1" s="128">
        <f>SUM('[3](수입-교육부)'!D89-'[3](지출-교육부)'!D109)</f>
        <v>0</v>
      </c>
      <c r="E1" s="128">
        <f>SUM('[2](수입-교육부)'!E72-'[2](지출-교육부)'!E92)</f>
        <v>0</v>
      </c>
      <c r="H1" s="129" t="s">
        <v>116</v>
      </c>
      <c r="I1" s="129"/>
      <c r="J1" s="129"/>
    </row>
    <row r="2" spans="1:21" s="65" customFormat="1" ht="30" customHeight="1">
      <c r="A2" s="287" t="s">
        <v>117</v>
      </c>
      <c r="B2" s="288"/>
      <c r="C2" s="289"/>
      <c r="D2" s="63" t="s">
        <v>260</v>
      </c>
      <c r="E2" s="63" t="s">
        <v>256</v>
      </c>
      <c r="F2" s="130" t="s">
        <v>118</v>
      </c>
      <c r="G2" s="294" t="s">
        <v>119</v>
      </c>
      <c r="H2" s="269" t="s">
        <v>120</v>
      </c>
      <c r="I2" s="269" t="s">
        <v>241</v>
      </c>
      <c r="J2" s="290" t="s">
        <v>52</v>
      </c>
      <c r="N2" s="131"/>
      <c r="O2" s="131"/>
      <c r="P2" s="131"/>
      <c r="Q2" s="131"/>
      <c r="U2" s="131"/>
    </row>
    <row r="3" spans="1:10" ht="30" customHeight="1" thickBot="1">
      <c r="A3" s="132" t="s">
        <v>121</v>
      </c>
      <c r="B3" s="133" t="s">
        <v>122</v>
      </c>
      <c r="C3" s="134" t="s">
        <v>123</v>
      </c>
      <c r="D3" s="69" t="s">
        <v>57</v>
      </c>
      <c r="E3" s="69" t="s">
        <v>261</v>
      </c>
      <c r="F3" s="134" t="s">
        <v>124</v>
      </c>
      <c r="G3" s="295"/>
      <c r="H3" s="270"/>
      <c r="I3" s="270"/>
      <c r="J3" s="291"/>
    </row>
    <row r="4" spans="1:10" ht="30" customHeight="1" thickTop="1">
      <c r="A4" s="135" t="s">
        <v>125</v>
      </c>
      <c r="B4" s="136"/>
      <c r="C4" s="137"/>
      <c r="D4" s="138">
        <f>SUM(D5,D12,D18,D21,D23)</f>
        <v>6422000</v>
      </c>
      <c r="E4" s="138">
        <v>3957000</v>
      </c>
      <c r="F4" s="138">
        <f>SUM(D4-E4)</f>
        <v>2465000</v>
      </c>
      <c r="G4" s="139"/>
      <c r="H4" s="76"/>
      <c r="I4" s="76"/>
      <c r="J4" s="204"/>
    </row>
    <row r="5" spans="1:10" ht="27" customHeight="1">
      <c r="A5" s="140" t="s">
        <v>126</v>
      </c>
      <c r="B5" s="49" t="s">
        <v>127</v>
      </c>
      <c r="C5" s="49"/>
      <c r="D5" s="56">
        <f>SUM(D6:D11)</f>
        <v>6027000</v>
      </c>
      <c r="E5" s="56">
        <v>3562000</v>
      </c>
      <c r="F5" s="56">
        <f aca="true" t="shared" si="0" ref="F5:F40">D5-E5</f>
        <v>2465000</v>
      </c>
      <c r="G5" s="141"/>
      <c r="H5" s="82"/>
      <c r="I5" s="82">
        <f>SUM(I6:I11)</f>
        <v>6027000000</v>
      </c>
      <c r="J5" s="205"/>
    </row>
    <row r="6" spans="1:10" ht="24" customHeight="1">
      <c r="A6" s="142"/>
      <c r="B6" s="143"/>
      <c r="C6" s="49" t="s">
        <v>128</v>
      </c>
      <c r="D6" s="56">
        <f aca="true" t="shared" si="1" ref="D6:D11">SUM(H6)/1000</f>
        <v>840000</v>
      </c>
      <c r="E6" s="56">
        <v>757000</v>
      </c>
      <c r="F6" s="56">
        <f t="shared" si="0"/>
        <v>83000</v>
      </c>
      <c r="G6" s="296" t="s">
        <v>129</v>
      </c>
      <c r="H6" s="200">
        <f aca="true" t="shared" si="2" ref="H6:H11">SUM(I6:J6)</f>
        <v>840000000</v>
      </c>
      <c r="I6" s="86">
        <v>840000000</v>
      </c>
      <c r="J6" s="206"/>
    </row>
    <row r="7" spans="1:10" ht="24" customHeight="1">
      <c r="A7" s="142"/>
      <c r="B7" s="144"/>
      <c r="C7" s="84" t="s">
        <v>130</v>
      </c>
      <c r="D7" s="56">
        <f t="shared" si="1"/>
        <v>110000</v>
      </c>
      <c r="E7" s="56">
        <v>28000</v>
      </c>
      <c r="F7" s="56">
        <f t="shared" si="0"/>
        <v>82000</v>
      </c>
      <c r="G7" s="297"/>
      <c r="H7" s="200">
        <f t="shared" si="2"/>
        <v>110000000</v>
      </c>
      <c r="I7" s="86">
        <v>110000000</v>
      </c>
      <c r="J7" s="207"/>
    </row>
    <row r="8" spans="1:10" ht="24" customHeight="1">
      <c r="A8" s="142"/>
      <c r="B8" s="144"/>
      <c r="C8" s="79" t="s">
        <v>131</v>
      </c>
      <c r="D8" s="56">
        <f t="shared" si="1"/>
        <v>165000</v>
      </c>
      <c r="E8" s="56">
        <v>600000</v>
      </c>
      <c r="F8" s="56">
        <f t="shared" si="0"/>
        <v>-435000</v>
      </c>
      <c r="G8" s="297"/>
      <c r="H8" s="200">
        <f t="shared" si="2"/>
        <v>165000000</v>
      </c>
      <c r="I8" s="86">
        <v>165000000</v>
      </c>
      <c r="J8" s="207"/>
    </row>
    <row r="9" spans="1:10" ht="24" customHeight="1">
      <c r="A9" s="142"/>
      <c r="B9" s="144"/>
      <c r="C9" s="79" t="s">
        <v>132</v>
      </c>
      <c r="D9" s="56">
        <f t="shared" si="1"/>
        <v>639000</v>
      </c>
      <c r="E9" s="56">
        <v>471000</v>
      </c>
      <c r="F9" s="56">
        <f t="shared" si="0"/>
        <v>168000</v>
      </c>
      <c r="G9" s="297"/>
      <c r="H9" s="200">
        <f t="shared" si="2"/>
        <v>639000000</v>
      </c>
      <c r="I9" s="86">
        <v>639000000</v>
      </c>
      <c r="J9" s="207"/>
    </row>
    <row r="10" spans="1:10" ht="24" customHeight="1">
      <c r="A10" s="142"/>
      <c r="B10" s="144"/>
      <c r="C10" s="79" t="s">
        <v>133</v>
      </c>
      <c r="D10" s="56">
        <f t="shared" si="1"/>
        <v>37000</v>
      </c>
      <c r="E10" s="56">
        <v>41000</v>
      </c>
      <c r="F10" s="56">
        <f t="shared" si="0"/>
        <v>-4000</v>
      </c>
      <c r="G10" s="297"/>
      <c r="H10" s="200">
        <f t="shared" si="2"/>
        <v>37000000</v>
      </c>
      <c r="I10" s="86">
        <v>37000000</v>
      </c>
      <c r="J10" s="207"/>
    </row>
    <row r="11" spans="1:10" ht="24" customHeight="1">
      <c r="A11" s="142"/>
      <c r="B11" s="144"/>
      <c r="C11" s="79" t="s">
        <v>134</v>
      </c>
      <c r="D11" s="56">
        <f t="shared" si="1"/>
        <v>4236000</v>
      </c>
      <c r="E11" s="56">
        <v>1665000</v>
      </c>
      <c r="F11" s="56">
        <f t="shared" si="0"/>
        <v>2571000</v>
      </c>
      <c r="G11" s="298"/>
      <c r="H11" s="200">
        <f t="shared" si="2"/>
        <v>4236000000</v>
      </c>
      <c r="I11" s="86">
        <v>4236000000</v>
      </c>
      <c r="J11" s="208"/>
    </row>
    <row r="12" spans="1:10" ht="24" customHeight="1">
      <c r="A12" s="142"/>
      <c r="B12" s="49" t="s">
        <v>135</v>
      </c>
      <c r="C12" s="49" t="s">
        <v>136</v>
      </c>
      <c r="D12" s="56">
        <f>SUM(D13:D17)</f>
        <v>15000</v>
      </c>
      <c r="E12" s="56">
        <v>15000</v>
      </c>
      <c r="F12" s="56">
        <f t="shared" si="0"/>
        <v>0</v>
      </c>
      <c r="G12" s="141"/>
      <c r="H12" s="145"/>
      <c r="I12" s="145"/>
      <c r="J12" s="209"/>
    </row>
    <row r="13" spans="1:10" ht="24" customHeight="1">
      <c r="A13" s="142"/>
      <c r="B13" s="143"/>
      <c r="C13" s="49" t="s">
        <v>137</v>
      </c>
      <c r="D13" s="56">
        <f>SUM(H13)/1000</f>
        <v>10000</v>
      </c>
      <c r="E13" s="56">
        <v>10000</v>
      </c>
      <c r="F13" s="56">
        <f t="shared" si="0"/>
        <v>0</v>
      </c>
      <c r="G13" s="146"/>
      <c r="H13" s="200">
        <f>SUM(I13:J13)</f>
        <v>10000000</v>
      </c>
      <c r="I13" s="86">
        <v>10000000</v>
      </c>
      <c r="J13" s="210"/>
    </row>
    <row r="14" spans="1:10" ht="19.5" customHeight="1">
      <c r="A14" s="147" t="s">
        <v>138</v>
      </c>
      <c r="B14" s="148"/>
      <c r="C14" s="49" t="s">
        <v>139</v>
      </c>
      <c r="D14" s="56">
        <f>SUM(H14)/1000</f>
        <v>0</v>
      </c>
      <c r="E14" s="56">
        <v>0</v>
      </c>
      <c r="F14" s="56">
        <f t="shared" si="0"/>
        <v>0</v>
      </c>
      <c r="G14" s="141"/>
      <c r="H14" s="200">
        <f>SUM(I14:J14)</f>
        <v>0</v>
      </c>
      <c r="I14" s="86">
        <v>0</v>
      </c>
      <c r="J14" s="211"/>
    </row>
    <row r="15" spans="1:10" ht="19.5" customHeight="1">
      <c r="A15" s="147" t="s">
        <v>138</v>
      </c>
      <c r="B15" s="148"/>
      <c r="C15" s="49" t="s">
        <v>140</v>
      </c>
      <c r="D15" s="56">
        <f>SUM(H15)/1000</f>
        <v>0</v>
      </c>
      <c r="E15" s="56">
        <v>0</v>
      </c>
      <c r="F15" s="56">
        <f t="shared" si="0"/>
        <v>0</v>
      </c>
      <c r="G15" s="56"/>
      <c r="H15" s="200">
        <f>SUM(I15:J15)</f>
        <v>0</v>
      </c>
      <c r="I15" s="86">
        <v>0</v>
      </c>
      <c r="J15" s="205"/>
    </row>
    <row r="16" spans="1:10" ht="19.5" customHeight="1">
      <c r="A16" s="142"/>
      <c r="B16" s="144"/>
      <c r="C16" s="49" t="s">
        <v>141</v>
      </c>
      <c r="D16" s="56">
        <f>SUM(H16)/1000</f>
        <v>0</v>
      </c>
      <c r="E16" s="56">
        <v>0</v>
      </c>
      <c r="F16" s="56">
        <f t="shared" si="0"/>
        <v>0</v>
      </c>
      <c r="G16" s="56"/>
      <c r="H16" s="200">
        <f>SUM(I16:J16)</f>
        <v>0</v>
      </c>
      <c r="I16" s="86">
        <v>0</v>
      </c>
      <c r="J16" s="212"/>
    </row>
    <row r="17" spans="1:10" ht="24" customHeight="1">
      <c r="A17" s="142"/>
      <c r="B17" s="150"/>
      <c r="C17" s="49" t="s">
        <v>142</v>
      </c>
      <c r="D17" s="56">
        <f>SUM(H17)/1000</f>
        <v>5000</v>
      </c>
      <c r="E17" s="56">
        <v>5000</v>
      </c>
      <c r="F17" s="56">
        <f t="shared" si="0"/>
        <v>0</v>
      </c>
      <c r="G17" s="146"/>
      <c r="H17" s="200">
        <f>SUM(I17:J17)</f>
        <v>5000000</v>
      </c>
      <c r="I17" s="86">
        <v>5000000</v>
      </c>
      <c r="J17" s="213"/>
    </row>
    <row r="18" spans="1:10" ht="24" customHeight="1">
      <c r="A18" s="142"/>
      <c r="B18" s="49" t="s">
        <v>143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56"/>
      <c r="H18" s="151"/>
      <c r="I18" s="151"/>
      <c r="J18" s="214"/>
    </row>
    <row r="19" spans="1:10" ht="24" customHeight="1">
      <c r="A19" s="142"/>
      <c r="B19" s="49"/>
      <c r="C19" s="49" t="s">
        <v>144</v>
      </c>
      <c r="D19" s="56">
        <f>SUM(H19)/1000</f>
        <v>0</v>
      </c>
      <c r="E19" s="56">
        <v>0</v>
      </c>
      <c r="F19" s="56">
        <f t="shared" si="0"/>
        <v>0</v>
      </c>
      <c r="G19" s="56"/>
      <c r="H19" s="86">
        <f>SUM(I19:J19)</f>
        <v>0</v>
      </c>
      <c r="I19" s="82">
        <v>0</v>
      </c>
      <c r="J19" s="215"/>
    </row>
    <row r="20" spans="1:10" ht="24" customHeight="1">
      <c r="A20" s="142"/>
      <c r="B20" s="49"/>
      <c r="C20" s="79" t="s">
        <v>145</v>
      </c>
      <c r="D20" s="56">
        <f>SUM(H20)/1000</f>
        <v>0</v>
      </c>
      <c r="E20" s="56">
        <v>0</v>
      </c>
      <c r="F20" s="56">
        <f>D20-E20</f>
        <v>0</v>
      </c>
      <c r="G20" s="56"/>
      <c r="H20" s="86">
        <f>SUM(I20:J20)</f>
        <v>0</v>
      </c>
      <c r="I20" s="82">
        <v>0</v>
      </c>
      <c r="J20" s="216"/>
    </row>
    <row r="21" spans="1:10" ht="24" customHeight="1">
      <c r="A21" s="142"/>
      <c r="B21" s="49" t="s">
        <v>146</v>
      </c>
      <c r="C21" s="49"/>
      <c r="D21" s="56">
        <f>SUM(D22)</f>
        <v>0</v>
      </c>
      <c r="E21" s="56">
        <v>0</v>
      </c>
      <c r="F21" s="56">
        <f t="shared" si="0"/>
        <v>0</v>
      </c>
      <c r="G21" s="56"/>
      <c r="H21" s="151"/>
      <c r="I21" s="151"/>
      <c r="J21" s="217"/>
    </row>
    <row r="22" spans="1:10" ht="24" customHeight="1">
      <c r="A22" s="152"/>
      <c r="B22" s="49"/>
      <c r="C22" s="49" t="s">
        <v>146</v>
      </c>
      <c r="D22" s="56">
        <f>SUM(H22)/1000</f>
        <v>0</v>
      </c>
      <c r="E22" s="56">
        <v>0</v>
      </c>
      <c r="F22" s="56">
        <f t="shared" si="0"/>
        <v>0</v>
      </c>
      <c r="G22" s="56"/>
      <c r="H22" s="86">
        <f>SUM(I22:J22)</f>
        <v>0</v>
      </c>
      <c r="I22" s="149">
        <v>0</v>
      </c>
      <c r="J22" s="212"/>
    </row>
    <row r="23" spans="1:10" ht="24" customHeight="1">
      <c r="A23" s="142"/>
      <c r="B23" s="192" t="s">
        <v>238</v>
      </c>
      <c r="C23" s="49"/>
      <c r="D23" s="56">
        <f>SUM(D24)</f>
        <v>380000</v>
      </c>
      <c r="E23" s="56">
        <v>380000</v>
      </c>
      <c r="F23" s="56">
        <f>D23-E23</f>
        <v>0</v>
      </c>
      <c r="G23" s="56"/>
      <c r="H23" s="151"/>
      <c r="I23" s="151"/>
      <c r="J23" s="217"/>
    </row>
    <row r="24" spans="1:10" ht="24" customHeight="1">
      <c r="A24" s="152"/>
      <c r="B24" s="49"/>
      <c r="C24" s="192" t="s">
        <v>238</v>
      </c>
      <c r="D24" s="56">
        <f>SUM(H24)/1000</f>
        <v>380000</v>
      </c>
      <c r="E24" s="56">
        <v>380000</v>
      </c>
      <c r="F24" s="56">
        <f>D24-E24</f>
        <v>0</v>
      </c>
      <c r="G24" s="194" t="s">
        <v>240</v>
      </c>
      <c r="H24" s="200">
        <v>380000000</v>
      </c>
      <c r="I24" s="149">
        <v>380000000</v>
      </c>
      <c r="J24" s="212"/>
    </row>
    <row r="25" spans="1:10" ht="30" customHeight="1">
      <c r="A25" s="100" t="s">
        <v>147</v>
      </c>
      <c r="B25" s="49"/>
      <c r="C25" s="49"/>
      <c r="D25" s="56">
        <f>SUM(D26,D33,D39)</f>
        <v>13754000</v>
      </c>
      <c r="E25" s="56">
        <v>9302000</v>
      </c>
      <c r="F25" s="56">
        <f t="shared" si="0"/>
        <v>4452000</v>
      </c>
      <c r="G25" s="56"/>
      <c r="H25" s="82"/>
      <c r="I25" s="82"/>
      <c r="J25" s="216"/>
    </row>
    <row r="26" spans="1:10" ht="30" customHeight="1">
      <c r="A26" s="140"/>
      <c r="B26" s="49" t="s">
        <v>148</v>
      </c>
      <c r="C26" s="49"/>
      <c r="D26" s="56">
        <f>SUM(D27:D32)</f>
        <v>7790000</v>
      </c>
      <c r="E26" s="56">
        <v>3975000</v>
      </c>
      <c r="F26" s="56">
        <f t="shared" si="0"/>
        <v>3815000</v>
      </c>
      <c r="G26" s="56"/>
      <c r="H26" s="82"/>
      <c r="I26" s="82"/>
      <c r="J26" s="218"/>
    </row>
    <row r="27" spans="1:10" ht="30" customHeight="1">
      <c r="A27" s="142"/>
      <c r="B27" s="143"/>
      <c r="C27" s="49" t="s">
        <v>149</v>
      </c>
      <c r="D27" s="56">
        <f aca="true" t="shared" si="3" ref="D27:D32">SUM(H27)/1000</f>
        <v>1710000</v>
      </c>
      <c r="E27" s="56">
        <v>1130000</v>
      </c>
      <c r="F27" s="56">
        <f t="shared" si="0"/>
        <v>580000</v>
      </c>
      <c r="G27" s="296" t="s">
        <v>242</v>
      </c>
      <c r="H27" s="200">
        <f aca="true" t="shared" si="4" ref="H27:H32">SUM(I27:J27)</f>
        <v>1710000000</v>
      </c>
      <c r="I27" s="86">
        <v>1710000000</v>
      </c>
      <c r="J27" s="210"/>
    </row>
    <row r="28" spans="1:10" ht="30" customHeight="1">
      <c r="A28" s="142"/>
      <c r="B28" s="144"/>
      <c r="C28" s="79" t="s">
        <v>150</v>
      </c>
      <c r="D28" s="56">
        <f t="shared" si="3"/>
        <v>780000</v>
      </c>
      <c r="E28" s="56">
        <v>225000</v>
      </c>
      <c r="F28" s="56">
        <f t="shared" si="0"/>
        <v>555000</v>
      </c>
      <c r="G28" s="297"/>
      <c r="H28" s="200">
        <f t="shared" si="4"/>
        <v>780000000</v>
      </c>
      <c r="I28" s="86">
        <v>780000000</v>
      </c>
      <c r="J28" s="210"/>
    </row>
    <row r="29" spans="1:10" ht="30" customHeight="1">
      <c r="A29" s="153"/>
      <c r="B29" s="144"/>
      <c r="C29" s="79" t="s">
        <v>151</v>
      </c>
      <c r="D29" s="56">
        <f t="shared" si="3"/>
        <v>2891000</v>
      </c>
      <c r="E29" s="56">
        <v>1350000</v>
      </c>
      <c r="F29" s="56">
        <f t="shared" si="0"/>
        <v>1541000</v>
      </c>
      <c r="G29" s="297"/>
      <c r="H29" s="200">
        <f t="shared" si="4"/>
        <v>2891000000</v>
      </c>
      <c r="I29" s="86">
        <v>2891000000</v>
      </c>
      <c r="J29" s="219"/>
    </row>
    <row r="30" spans="1:10" ht="30" customHeight="1">
      <c r="A30" s="153"/>
      <c r="B30" s="144"/>
      <c r="C30" s="79" t="s">
        <v>152</v>
      </c>
      <c r="D30" s="56">
        <f t="shared" si="3"/>
        <v>1821000</v>
      </c>
      <c r="E30" s="56">
        <v>920000</v>
      </c>
      <c r="F30" s="56">
        <f t="shared" si="0"/>
        <v>901000</v>
      </c>
      <c r="G30" s="297"/>
      <c r="H30" s="200">
        <f t="shared" si="4"/>
        <v>1821000000</v>
      </c>
      <c r="I30" s="86">
        <v>1821000000</v>
      </c>
      <c r="J30" s="220"/>
    </row>
    <row r="31" spans="1:10" ht="30" customHeight="1">
      <c r="A31" s="153"/>
      <c r="B31" s="144"/>
      <c r="C31" s="79" t="s">
        <v>153</v>
      </c>
      <c r="D31" s="56">
        <f t="shared" si="3"/>
        <v>443000</v>
      </c>
      <c r="E31" s="56">
        <v>210000</v>
      </c>
      <c r="F31" s="56">
        <f t="shared" si="0"/>
        <v>233000</v>
      </c>
      <c r="G31" s="297"/>
      <c r="H31" s="200">
        <f t="shared" si="4"/>
        <v>443000000</v>
      </c>
      <c r="I31" s="86">
        <v>443000000</v>
      </c>
      <c r="J31" s="208"/>
    </row>
    <row r="32" spans="1:10" ht="30" customHeight="1">
      <c r="A32" s="153"/>
      <c r="B32" s="144"/>
      <c r="C32" s="79" t="s">
        <v>154</v>
      </c>
      <c r="D32" s="56">
        <f t="shared" si="3"/>
        <v>145000</v>
      </c>
      <c r="E32" s="56">
        <v>140000</v>
      </c>
      <c r="F32" s="56">
        <f t="shared" si="0"/>
        <v>5000</v>
      </c>
      <c r="G32" s="298"/>
      <c r="H32" s="200">
        <f t="shared" si="4"/>
        <v>145000000</v>
      </c>
      <c r="I32" s="86">
        <v>145000000</v>
      </c>
      <c r="J32" s="208"/>
    </row>
    <row r="33" spans="1:10" ht="30" customHeight="1">
      <c r="A33" s="142"/>
      <c r="B33" s="49" t="s">
        <v>155</v>
      </c>
      <c r="C33" s="49"/>
      <c r="D33" s="56">
        <f>SUM(D34:D38)</f>
        <v>2544000</v>
      </c>
      <c r="E33" s="56">
        <v>1907000</v>
      </c>
      <c r="F33" s="56">
        <f t="shared" si="0"/>
        <v>637000</v>
      </c>
      <c r="G33" s="154"/>
      <c r="H33" s="149"/>
      <c r="I33" s="149"/>
      <c r="J33" s="212"/>
    </row>
    <row r="34" spans="1:10" ht="32.25" customHeight="1">
      <c r="A34" s="142"/>
      <c r="B34" s="143"/>
      <c r="C34" s="49" t="s">
        <v>156</v>
      </c>
      <c r="D34" s="56">
        <f>SUM(H34)/1000</f>
        <v>1550000</v>
      </c>
      <c r="E34" s="56">
        <v>1030000</v>
      </c>
      <c r="F34" s="56">
        <f t="shared" si="0"/>
        <v>520000</v>
      </c>
      <c r="G34" s="146" t="s">
        <v>269</v>
      </c>
      <c r="H34" s="200">
        <f>SUM(I34:J34)</f>
        <v>1550000000</v>
      </c>
      <c r="I34" s="86">
        <v>1550000000</v>
      </c>
      <c r="J34" s="212"/>
    </row>
    <row r="35" spans="1:10" ht="32.25" customHeight="1">
      <c r="A35" s="142"/>
      <c r="B35" s="144"/>
      <c r="C35" s="49" t="s">
        <v>157</v>
      </c>
      <c r="D35" s="56">
        <f>SUM(H35)/1000</f>
        <v>0</v>
      </c>
      <c r="E35" s="56">
        <v>0</v>
      </c>
      <c r="F35" s="56">
        <f t="shared" si="0"/>
        <v>0</v>
      </c>
      <c r="G35" s="183"/>
      <c r="H35" s="86">
        <f>SUM(I35:J35)</f>
        <v>0</v>
      </c>
      <c r="I35" s="86">
        <v>0</v>
      </c>
      <c r="J35" s="212"/>
    </row>
    <row r="36" spans="1:10" ht="32.25" customHeight="1">
      <c r="A36" s="142"/>
      <c r="B36" s="144"/>
      <c r="C36" s="49" t="s">
        <v>158</v>
      </c>
      <c r="D36" s="56">
        <f>SUM(H36)/1000</f>
        <v>159000</v>
      </c>
      <c r="E36" s="56">
        <v>72000</v>
      </c>
      <c r="F36" s="56">
        <f t="shared" si="0"/>
        <v>87000</v>
      </c>
      <c r="G36" s="203" t="s">
        <v>271</v>
      </c>
      <c r="H36" s="200">
        <f>SUM(I36:J36)</f>
        <v>159000000</v>
      </c>
      <c r="I36" s="86">
        <f>63000000+96000000</f>
        <v>159000000</v>
      </c>
      <c r="J36" s="221"/>
    </row>
    <row r="37" spans="1:10" ht="32.25" customHeight="1">
      <c r="A37" s="142"/>
      <c r="B37" s="144"/>
      <c r="C37" s="49" t="s">
        <v>159</v>
      </c>
      <c r="D37" s="56">
        <f>SUM(H37)/1000</f>
        <v>5000</v>
      </c>
      <c r="E37" s="56">
        <v>5000</v>
      </c>
      <c r="F37" s="56">
        <f t="shared" si="0"/>
        <v>0</v>
      </c>
      <c r="G37" s="183"/>
      <c r="H37" s="200">
        <f>SUM(I37:J37)</f>
        <v>5000000</v>
      </c>
      <c r="I37" s="86">
        <v>5000000</v>
      </c>
      <c r="J37" s="222"/>
    </row>
    <row r="38" spans="1:10" ht="32.25" customHeight="1">
      <c r="A38" s="142"/>
      <c r="B38" s="150"/>
      <c r="C38" s="49" t="s">
        <v>160</v>
      </c>
      <c r="D38" s="56">
        <f>SUM(H38)/1000</f>
        <v>830000</v>
      </c>
      <c r="E38" s="56">
        <v>800000</v>
      </c>
      <c r="F38" s="56">
        <f t="shared" si="0"/>
        <v>30000</v>
      </c>
      <c r="G38" s="146" t="s">
        <v>270</v>
      </c>
      <c r="H38" s="200">
        <f>SUM(I38:J38)</f>
        <v>830000000</v>
      </c>
      <c r="I38" s="86">
        <v>830000000</v>
      </c>
      <c r="J38" s="212"/>
    </row>
    <row r="39" spans="1:10" ht="30" customHeight="1">
      <c r="A39" s="142"/>
      <c r="B39" s="49" t="s">
        <v>161</v>
      </c>
      <c r="C39" s="49"/>
      <c r="D39" s="56">
        <f>SUM(D40)</f>
        <v>3420000</v>
      </c>
      <c r="E39" s="56">
        <v>3420000</v>
      </c>
      <c r="F39" s="56">
        <f t="shared" si="0"/>
        <v>0</v>
      </c>
      <c r="G39" s="154"/>
      <c r="H39" s="149"/>
      <c r="I39" s="149"/>
      <c r="J39" s="212"/>
    </row>
    <row r="40" spans="1:10" ht="31.5" customHeight="1" thickBot="1">
      <c r="A40" s="142"/>
      <c r="B40" s="143"/>
      <c r="C40" s="49" t="s">
        <v>161</v>
      </c>
      <c r="D40" s="56">
        <f>SUM(H40)/1000</f>
        <v>3420000</v>
      </c>
      <c r="E40" s="56">
        <v>3420000</v>
      </c>
      <c r="F40" s="56">
        <f t="shared" si="0"/>
        <v>0</v>
      </c>
      <c r="G40" s="155" t="s">
        <v>162</v>
      </c>
      <c r="H40" s="200">
        <f>SUM(I40:J40)</f>
        <v>3420000000</v>
      </c>
      <c r="I40" s="86">
        <v>3420000000</v>
      </c>
      <c r="J40" s="219"/>
    </row>
    <row r="41" spans="1:10" ht="30" customHeight="1" thickTop="1">
      <c r="A41" s="156" t="s">
        <v>163</v>
      </c>
      <c r="B41" s="136"/>
      <c r="C41" s="137"/>
      <c r="D41" s="138">
        <f>SUM(D42+D45+D53+D56)</f>
        <v>646000</v>
      </c>
      <c r="E41" s="138">
        <v>424500</v>
      </c>
      <c r="F41" s="138">
        <f>SUM(D41-E41)</f>
        <v>221500</v>
      </c>
      <c r="G41" s="139"/>
      <c r="H41" s="76"/>
      <c r="I41" s="76"/>
      <c r="J41" s="223"/>
    </row>
    <row r="42" spans="1:10" ht="30" customHeight="1">
      <c r="A42" s="140" t="s">
        <v>45</v>
      </c>
      <c r="B42" s="79" t="s">
        <v>164</v>
      </c>
      <c r="C42" s="49"/>
      <c r="D42" s="56">
        <f>SUM(D43:D44)</f>
        <v>178000</v>
      </c>
      <c r="E42" s="56">
        <v>156000</v>
      </c>
      <c r="F42" s="56">
        <f>D42-E42</f>
        <v>22000</v>
      </c>
      <c r="G42" s="141"/>
      <c r="H42" s="82"/>
      <c r="I42" s="82"/>
      <c r="J42" s="205"/>
    </row>
    <row r="43" spans="1:10" ht="27.75" customHeight="1">
      <c r="A43" s="142"/>
      <c r="B43" s="143"/>
      <c r="C43" s="49" t="s">
        <v>156</v>
      </c>
      <c r="D43" s="56">
        <f>SUM(H43)/1000</f>
        <v>126000</v>
      </c>
      <c r="E43" s="56">
        <v>93000</v>
      </c>
      <c r="F43" s="56">
        <f>D43-E43</f>
        <v>33000</v>
      </c>
      <c r="G43" s="146" t="s">
        <v>165</v>
      </c>
      <c r="H43" s="200">
        <f>SUM(I43:J43)</f>
        <v>126000000</v>
      </c>
      <c r="I43" s="86">
        <v>126000000</v>
      </c>
      <c r="J43" s="206"/>
    </row>
    <row r="44" spans="1:10" ht="31.5" customHeight="1">
      <c r="A44" s="142"/>
      <c r="B44" s="144"/>
      <c r="C44" s="84" t="s">
        <v>166</v>
      </c>
      <c r="D44" s="56">
        <f>SUM(H44)/1000</f>
        <v>52000</v>
      </c>
      <c r="E44" s="56">
        <v>63000</v>
      </c>
      <c r="F44" s="56">
        <f>D44-E44</f>
        <v>-11000</v>
      </c>
      <c r="G44" s="146"/>
      <c r="H44" s="200">
        <f>SUM(I44:J44)</f>
        <v>52000000</v>
      </c>
      <c r="I44" s="86">
        <v>52000000</v>
      </c>
      <c r="J44" s="207"/>
    </row>
    <row r="45" spans="1:10" ht="27" customHeight="1">
      <c r="A45" s="142"/>
      <c r="B45" s="79" t="s">
        <v>167</v>
      </c>
      <c r="C45" s="49"/>
      <c r="D45" s="56">
        <f>SUM(D46:D52)</f>
        <v>193000</v>
      </c>
      <c r="E45" s="56">
        <v>193500</v>
      </c>
      <c r="F45" s="56">
        <f>D45-E45</f>
        <v>-500</v>
      </c>
      <c r="G45" s="141"/>
      <c r="H45" s="82"/>
      <c r="I45" s="54"/>
      <c r="J45" s="224"/>
    </row>
    <row r="46" spans="1:10" ht="27" customHeight="1">
      <c r="A46" s="142"/>
      <c r="B46" s="143"/>
      <c r="C46" s="79" t="s">
        <v>168</v>
      </c>
      <c r="D46" s="56">
        <f aca="true" t="shared" si="5" ref="D46:D52">SUM(H46)/1000</f>
        <v>23000</v>
      </c>
      <c r="E46" s="56">
        <v>30000</v>
      </c>
      <c r="F46" s="56">
        <f aca="true" t="shared" si="6" ref="F46:F52">D46-E46</f>
        <v>-7000</v>
      </c>
      <c r="G46" s="146"/>
      <c r="H46" s="200">
        <f aca="true" t="shared" si="7" ref="H46:H52">SUM(I46:J46)</f>
        <v>23000000</v>
      </c>
      <c r="I46" s="54">
        <v>23000000</v>
      </c>
      <c r="J46" s="225"/>
    </row>
    <row r="47" spans="1:10" ht="27" customHeight="1">
      <c r="A47" s="142"/>
      <c r="B47" s="144"/>
      <c r="C47" s="84" t="s">
        <v>169</v>
      </c>
      <c r="D47" s="56">
        <f t="shared" si="5"/>
        <v>10000</v>
      </c>
      <c r="E47" s="56">
        <v>10000</v>
      </c>
      <c r="F47" s="56">
        <f t="shared" si="6"/>
        <v>0</v>
      </c>
      <c r="G47" s="146"/>
      <c r="H47" s="200">
        <f t="shared" si="7"/>
        <v>10000000</v>
      </c>
      <c r="I47" s="54">
        <v>10000000</v>
      </c>
      <c r="J47" s="225"/>
    </row>
    <row r="48" spans="1:10" ht="70.5" customHeight="1">
      <c r="A48" s="142"/>
      <c r="B48" s="144"/>
      <c r="C48" s="84" t="s">
        <v>170</v>
      </c>
      <c r="D48" s="56">
        <f t="shared" si="5"/>
        <v>30000</v>
      </c>
      <c r="E48" s="56">
        <v>23500</v>
      </c>
      <c r="F48" s="56">
        <f t="shared" si="6"/>
        <v>6500</v>
      </c>
      <c r="G48" s="146" t="s">
        <v>171</v>
      </c>
      <c r="H48" s="200">
        <f t="shared" si="7"/>
        <v>30000000</v>
      </c>
      <c r="I48" s="54">
        <v>30000000</v>
      </c>
      <c r="J48" s="225"/>
    </row>
    <row r="49" spans="1:10" ht="24" customHeight="1">
      <c r="A49" s="142"/>
      <c r="B49" s="144"/>
      <c r="C49" s="84" t="s">
        <v>172</v>
      </c>
      <c r="D49" s="56">
        <f t="shared" si="5"/>
        <v>0</v>
      </c>
      <c r="E49" s="56">
        <v>0</v>
      </c>
      <c r="F49" s="56">
        <f t="shared" si="6"/>
        <v>0</v>
      </c>
      <c r="G49" s="146"/>
      <c r="H49" s="86">
        <f t="shared" si="7"/>
        <v>0</v>
      </c>
      <c r="I49" s="54">
        <v>0</v>
      </c>
      <c r="J49" s="225"/>
    </row>
    <row r="50" spans="1:10" ht="24" customHeight="1">
      <c r="A50" s="142"/>
      <c r="B50" s="144"/>
      <c r="C50" s="84" t="s">
        <v>173</v>
      </c>
      <c r="D50" s="56">
        <f t="shared" si="5"/>
        <v>0</v>
      </c>
      <c r="E50" s="56">
        <v>0</v>
      </c>
      <c r="F50" s="56">
        <f t="shared" si="6"/>
        <v>0</v>
      </c>
      <c r="G50" s="146"/>
      <c r="H50" s="86">
        <f t="shared" si="7"/>
        <v>0</v>
      </c>
      <c r="I50" s="54">
        <v>0</v>
      </c>
      <c r="J50" s="225"/>
    </row>
    <row r="51" spans="1:10" ht="24" customHeight="1">
      <c r="A51" s="142"/>
      <c r="B51" s="144"/>
      <c r="C51" s="84" t="s">
        <v>174</v>
      </c>
      <c r="D51" s="56">
        <f t="shared" si="5"/>
        <v>0</v>
      </c>
      <c r="E51" s="56">
        <v>0</v>
      </c>
      <c r="F51" s="56">
        <f t="shared" si="6"/>
        <v>0</v>
      </c>
      <c r="G51" s="146"/>
      <c r="H51" s="86">
        <f t="shared" si="7"/>
        <v>0</v>
      </c>
      <c r="I51" s="54">
        <v>0</v>
      </c>
      <c r="J51" s="226"/>
    </row>
    <row r="52" spans="1:10" ht="24" customHeight="1">
      <c r="A52" s="142"/>
      <c r="B52" s="144"/>
      <c r="C52" s="84" t="s">
        <v>175</v>
      </c>
      <c r="D52" s="56">
        <f t="shared" si="5"/>
        <v>130000</v>
      </c>
      <c r="E52" s="56">
        <v>130000</v>
      </c>
      <c r="F52" s="56">
        <f t="shared" si="6"/>
        <v>0</v>
      </c>
      <c r="G52" s="146" t="s">
        <v>176</v>
      </c>
      <c r="H52" s="200">
        <f t="shared" si="7"/>
        <v>130000000</v>
      </c>
      <c r="I52" s="54">
        <v>130000000</v>
      </c>
      <c r="J52" s="226"/>
    </row>
    <row r="53" spans="1:10" ht="23.25" customHeight="1">
      <c r="A53" s="142"/>
      <c r="B53" s="79" t="s">
        <v>177</v>
      </c>
      <c r="C53" s="49"/>
      <c r="D53" s="56">
        <f>SUM(D54:D55)</f>
        <v>75000</v>
      </c>
      <c r="E53" s="56">
        <v>75000</v>
      </c>
      <c r="F53" s="56">
        <f>D53-E53</f>
        <v>0</v>
      </c>
      <c r="G53" s="141"/>
      <c r="H53" s="82"/>
      <c r="I53" s="54"/>
      <c r="J53" s="224"/>
    </row>
    <row r="54" spans="1:10" ht="23.25" customHeight="1">
      <c r="A54" s="142"/>
      <c r="B54" s="143"/>
      <c r="C54" s="79" t="s">
        <v>178</v>
      </c>
      <c r="D54" s="56">
        <f>SUM(H54)/1000</f>
        <v>0</v>
      </c>
      <c r="E54" s="56">
        <v>0</v>
      </c>
      <c r="F54" s="56">
        <f>D54-E54</f>
        <v>0</v>
      </c>
      <c r="G54" s="146"/>
      <c r="H54" s="86">
        <f>SUM(I54:J54)</f>
        <v>0</v>
      </c>
      <c r="I54" s="54">
        <v>0</v>
      </c>
      <c r="J54" s="225"/>
    </row>
    <row r="55" spans="1:10" ht="23.25" customHeight="1">
      <c r="A55" s="142"/>
      <c r="B55" s="143"/>
      <c r="C55" s="79" t="s">
        <v>257</v>
      </c>
      <c r="D55" s="56">
        <f>SUM(H55)/1000</f>
        <v>75000</v>
      </c>
      <c r="E55" s="56">
        <v>75000</v>
      </c>
      <c r="F55" s="56">
        <f>D55-E55</f>
        <v>0</v>
      </c>
      <c r="G55" s="146"/>
      <c r="H55" s="200">
        <f>SUM(I55:J55)</f>
        <v>75000000</v>
      </c>
      <c r="I55" s="86">
        <v>75000000</v>
      </c>
      <c r="J55" s="225"/>
    </row>
    <row r="56" spans="1:10" ht="27" customHeight="1">
      <c r="A56" s="142"/>
      <c r="B56" s="79" t="s">
        <v>179</v>
      </c>
      <c r="C56" s="49"/>
      <c r="D56" s="56">
        <f>SUM(D57)</f>
        <v>200000</v>
      </c>
      <c r="E56" s="56">
        <v>0</v>
      </c>
      <c r="F56" s="56">
        <f>D56-E56</f>
        <v>200000</v>
      </c>
      <c r="G56" s="141"/>
      <c r="H56" s="82"/>
      <c r="I56" s="54"/>
      <c r="J56" s="224"/>
    </row>
    <row r="57" spans="1:10" ht="27" customHeight="1">
      <c r="A57" s="142"/>
      <c r="B57" s="143"/>
      <c r="C57" s="79" t="s">
        <v>180</v>
      </c>
      <c r="D57" s="56">
        <f>SUM(H57)/1000</f>
        <v>200000</v>
      </c>
      <c r="E57" s="56">
        <v>0</v>
      </c>
      <c r="F57" s="56">
        <f>D57-E57</f>
        <v>200000</v>
      </c>
      <c r="G57" s="146"/>
      <c r="H57" s="200">
        <f>SUM(I57:J57)</f>
        <v>200000000</v>
      </c>
      <c r="I57" s="54">
        <v>200000000</v>
      </c>
      <c r="J57" s="225"/>
    </row>
    <row r="58" spans="1:10" ht="43.5" customHeight="1">
      <c r="A58" s="50" t="s">
        <v>181</v>
      </c>
      <c r="B58" s="49"/>
      <c r="C58" s="49"/>
      <c r="D58" s="56">
        <f>SUM(D59)</f>
        <v>100000</v>
      </c>
      <c r="E58" s="56">
        <v>110000</v>
      </c>
      <c r="F58" s="57">
        <f>SUM(D58-E58)</f>
        <v>-10000</v>
      </c>
      <c r="G58" s="56"/>
      <c r="H58" s="151"/>
      <c r="I58" s="151"/>
      <c r="J58" s="227"/>
    </row>
    <row r="59" spans="1:10" ht="37.5" customHeight="1">
      <c r="A59" s="140"/>
      <c r="B59" s="49" t="s">
        <v>181</v>
      </c>
      <c r="C59" s="49"/>
      <c r="D59" s="56">
        <f>SUM(D60:D74)</f>
        <v>100000</v>
      </c>
      <c r="E59" s="56">
        <v>110000</v>
      </c>
      <c r="F59" s="57">
        <f>SUM(D59-E59)</f>
        <v>-10000</v>
      </c>
      <c r="G59" s="56"/>
      <c r="H59" s="151"/>
      <c r="I59" s="151"/>
      <c r="J59" s="228"/>
    </row>
    <row r="60" spans="1:10" ht="38.25" customHeight="1">
      <c r="A60" s="142"/>
      <c r="B60" s="143"/>
      <c r="C60" s="49" t="s">
        <v>182</v>
      </c>
      <c r="D60" s="56">
        <f aca="true" t="shared" si="8" ref="D60:D74">SUM(H60)/1000</f>
        <v>35000</v>
      </c>
      <c r="E60" s="56">
        <v>35000</v>
      </c>
      <c r="F60" s="57">
        <f aca="true" t="shared" si="9" ref="F60:F80">D60-E60</f>
        <v>0</v>
      </c>
      <c r="G60" s="195" t="s">
        <v>243</v>
      </c>
      <c r="H60" s="200">
        <f>SUM(I60)</f>
        <v>35000000</v>
      </c>
      <c r="I60" s="149">
        <v>35000000</v>
      </c>
      <c r="J60" s="212"/>
    </row>
    <row r="61" spans="1:10" ht="35.25" customHeight="1">
      <c r="A61" s="142"/>
      <c r="B61" s="144"/>
      <c r="C61" s="79" t="s">
        <v>156</v>
      </c>
      <c r="D61" s="56">
        <f t="shared" si="8"/>
        <v>15000</v>
      </c>
      <c r="E61" s="56">
        <v>15000</v>
      </c>
      <c r="F61" s="57">
        <f>D61-E61</f>
        <v>0</v>
      </c>
      <c r="G61" s="182" t="s">
        <v>183</v>
      </c>
      <c r="H61" s="200">
        <f>SUM(I61)</f>
        <v>15000000</v>
      </c>
      <c r="I61" s="149">
        <v>15000000</v>
      </c>
      <c r="J61" s="212"/>
    </row>
    <row r="62" spans="1:10" ht="34.5" customHeight="1">
      <c r="A62" s="142"/>
      <c r="B62" s="144"/>
      <c r="C62" s="79" t="s">
        <v>184</v>
      </c>
      <c r="D62" s="56">
        <f t="shared" si="8"/>
        <v>50000</v>
      </c>
      <c r="E62" s="56">
        <v>60000</v>
      </c>
      <c r="F62" s="57">
        <f>D62-E62</f>
        <v>-10000</v>
      </c>
      <c r="G62" s="182" t="s">
        <v>185</v>
      </c>
      <c r="H62" s="200">
        <f>SUM(I62)</f>
        <v>50000000</v>
      </c>
      <c r="I62" s="149">
        <v>50000000</v>
      </c>
      <c r="J62" s="212"/>
    </row>
    <row r="63" spans="1:10" ht="30" customHeight="1" hidden="1">
      <c r="A63" s="142"/>
      <c r="B63" s="144"/>
      <c r="C63" s="49" t="s">
        <v>186</v>
      </c>
      <c r="D63" s="56">
        <f t="shared" si="8"/>
        <v>0</v>
      </c>
      <c r="E63" s="56">
        <v>0</v>
      </c>
      <c r="F63" s="56">
        <f t="shared" si="9"/>
        <v>0</v>
      </c>
      <c r="G63" s="182" t="s">
        <v>187</v>
      </c>
      <c r="H63" s="86">
        <f aca="true" t="shared" si="10" ref="H63:H72">SUM(I63:J63)</f>
        <v>0</v>
      </c>
      <c r="I63" s="149">
        <v>0</v>
      </c>
      <c r="J63" s="212"/>
    </row>
    <row r="64" spans="1:10" ht="30" customHeight="1" hidden="1">
      <c r="A64" s="142"/>
      <c r="B64" s="144"/>
      <c r="C64" s="49" t="s">
        <v>188</v>
      </c>
      <c r="D64" s="56">
        <f t="shared" si="8"/>
        <v>0</v>
      </c>
      <c r="E64" s="56">
        <v>0</v>
      </c>
      <c r="F64" s="57">
        <f t="shared" si="9"/>
        <v>0</v>
      </c>
      <c r="G64" s="183" t="s">
        <v>189</v>
      </c>
      <c r="H64" s="86">
        <f t="shared" si="10"/>
        <v>0</v>
      </c>
      <c r="I64" s="149">
        <v>0</v>
      </c>
      <c r="J64" s="212"/>
    </row>
    <row r="65" spans="1:10" ht="30" customHeight="1" hidden="1">
      <c r="A65" s="142"/>
      <c r="B65" s="144"/>
      <c r="C65" s="49" t="s">
        <v>190</v>
      </c>
      <c r="D65" s="56">
        <f t="shared" si="8"/>
        <v>0</v>
      </c>
      <c r="E65" s="56">
        <v>0</v>
      </c>
      <c r="F65" s="57">
        <f t="shared" si="9"/>
        <v>0</v>
      </c>
      <c r="G65" s="183" t="s">
        <v>191</v>
      </c>
      <c r="H65" s="86">
        <f t="shared" si="10"/>
        <v>0</v>
      </c>
      <c r="I65" s="149">
        <v>0</v>
      </c>
      <c r="J65" s="229"/>
    </row>
    <row r="66" spans="1:10" ht="30" customHeight="1" hidden="1">
      <c r="A66" s="142"/>
      <c r="B66" s="144"/>
      <c r="C66" s="49" t="s">
        <v>192</v>
      </c>
      <c r="D66" s="56">
        <f t="shared" si="8"/>
        <v>0</v>
      </c>
      <c r="E66" s="56">
        <v>0</v>
      </c>
      <c r="F66" s="57">
        <f t="shared" si="9"/>
        <v>0</v>
      </c>
      <c r="G66" s="183" t="s">
        <v>193</v>
      </c>
      <c r="H66" s="86">
        <f t="shared" si="10"/>
        <v>0</v>
      </c>
      <c r="I66" s="149">
        <v>0</v>
      </c>
      <c r="J66" s="230"/>
    </row>
    <row r="67" spans="1:10" ht="30" customHeight="1" hidden="1">
      <c r="A67" s="142"/>
      <c r="B67" s="144"/>
      <c r="C67" s="49" t="s">
        <v>194</v>
      </c>
      <c r="D67" s="56">
        <f t="shared" si="8"/>
        <v>0</v>
      </c>
      <c r="E67" s="56">
        <v>0</v>
      </c>
      <c r="F67" s="57">
        <f t="shared" si="9"/>
        <v>0</v>
      </c>
      <c r="G67" s="183" t="s">
        <v>195</v>
      </c>
      <c r="H67" s="86">
        <f t="shared" si="10"/>
        <v>0</v>
      </c>
      <c r="I67" s="149">
        <v>0</v>
      </c>
      <c r="J67" s="212"/>
    </row>
    <row r="68" spans="1:10" ht="30" customHeight="1" hidden="1">
      <c r="A68" s="142"/>
      <c r="B68" s="144"/>
      <c r="C68" s="49" t="s">
        <v>196</v>
      </c>
      <c r="D68" s="56">
        <f t="shared" si="8"/>
        <v>0</v>
      </c>
      <c r="E68" s="56">
        <v>0</v>
      </c>
      <c r="F68" s="57">
        <f t="shared" si="9"/>
        <v>0</v>
      </c>
      <c r="G68" s="183" t="s">
        <v>197</v>
      </c>
      <c r="H68" s="86">
        <f t="shared" si="10"/>
        <v>0</v>
      </c>
      <c r="I68" s="149">
        <v>0</v>
      </c>
      <c r="J68" s="231"/>
    </row>
    <row r="69" spans="1:10" ht="30" customHeight="1" hidden="1">
      <c r="A69" s="142"/>
      <c r="B69" s="144"/>
      <c r="C69" s="49" t="s">
        <v>198</v>
      </c>
      <c r="D69" s="56">
        <f t="shared" si="8"/>
        <v>0</v>
      </c>
      <c r="E69" s="56">
        <v>0</v>
      </c>
      <c r="F69" s="57">
        <f t="shared" si="9"/>
        <v>0</v>
      </c>
      <c r="G69" s="182"/>
      <c r="H69" s="86">
        <f t="shared" si="10"/>
        <v>0</v>
      </c>
      <c r="I69" s="149">
        <v>0</v>
      </c>
      <c r="J69" s="222"/>
    </row>
    <row r="70" spans="1:10" ht="30" customHeight="1" hidden="1">
      <c r="A70" s="142"/>
      <c r="B70" s="144"/>
      <c r="C70" s="49" t="s">
        <v>199</v>
      </c>
      <c r="D70" s="56">
        <f t="shared" si="8"/>
        <v>0</v>
      </c>
      <c r="E70" s="56">
        <v>0</v>
      </c>
      <c r="F70" s="57">
        <f t="shared" si="9"/>
        <v>0</v>
      </c>
      <c r="G70" s="183"/>
      <c r="H70" s="86">
        <f t="shared" si="10"/>
        <v>0</v>
      </c>
      <c r="I70" s="149">
        <v>0</v>
      </c>
      <c r="J70" s="212"/>
    </row>
    <row r="71" spans="1:10" ht="30" customHeight="1" hidden="1">
      <c r="A71" s="142"/>
      <c r="B71" s="144"/>
      <c r="C71" s="49" t="s">
        <v>200</v>
      </c>
      <c r="D71" s="56">
        <f t="shared" si="8"/>
        <v>0</v>
      </c>
      <c r="E71" s="56">
        <v>0</v>
      </c>
      <c r="F71" s="57">
        <f t="shared" si="9"/>
        <v>0</v>
      </c>
      <c r="G71" s="183" t="s">
        <v>201</v>
      </c>
      <c r="H71" s="86">
        <f t="shared" si="10"/>
        <v>0</v>
      </c>
      <c r="I71" s="149">
        <v>0</v>
      </c>
      <c r="J71" s="212"/>
    </row>
    <row r="72" spans="1:10" ht="30" customHeight="1" hidden="1">
      <c r="A72" s="142"/>
      <c r="B72" s="144"/>
      <c r="C72" s="49" t="s">
        <v>202</v>
      </c>
      <c r="D72" s="56">
        <f t="shared" si="8"/>
        <v>0</v>
      </c>
      <c r="E72" s="56">
        <v>0</v>
      </c>
      <c r="F72" s="57">
        <f t="shared" si="9"/>
        <v>0</v>
      </c>
      <c r="G72" s="183" t="s">
        <v>203</v>
      </c>
      <c r="H72" s="86">
        <f t="shared" si="10"/>
        <v>0</v>
      </c>
      <c r="I72" s="149">
        <v>0</v>
      </c>
      <c r="J72" s="212"/>
    </row>
    <row r="73" spans="1:10" ht="22.5" customHeight="1">
      <c r="A73" s="142"/>
      <c r="B73" s="144"/>
      <c r="C73" s="79"/>
      <c r="D73" s="56">
        <f t="shared" si="8"/>
        <v>0</v>
      </c>
      <c r="E73" s="56">
        <v>0</v>
      </c>
      <c r="F73" s="57">
        <f t="shared" si="9"/>
        <v>0</v>
      </c>
      <c r="G73" s="183"/>
      <c r="H73" s="86"/>
      <c r="I73" s="149"/>
      <c r="J73" s="212"/>
    </row>
    <row r="74" spans="1:10" ht="30" customHeight="1">
      <c r="A74" s="152"/>
      <c r="B74" s="150"/>
      <c r="C74" s="157" t="s">
        <v>205</v>
      </c>
      <c r="D74" s="56">
        <f t="shared" si="8"/>
        <v>0</v>
      </c>
      <c r="E74" s="56">
        <v>0</v>
      </c>
      <c r="F74" s="57">
        <f t="shared" si="9"/>
        <v>0</v>
      </c>
      <c r="G74" s="182"/>
      <c r="H74" s="86">
        <f>SUM(I74:J74)</f>
        <v>0</v>
      </c>
      <c r="I74" s="149">
        <v>0</v>
      </c>
      <c r="J74" s="212"/>
    </row>
    <row r="75" spans="1:10" ht="40.5" customHeight="1">
      <c r="A75" s="158" t="s">
        <v>206</v>
      </c>
      <c r="B75" s="49"/>
      <c r="C75" s="49" t="s">
        <v>45</v>
      </c>
      <c r="D75" s="56">
        <f>SUM(D76)</f>
        <v>510000</v>
      </c>
      <c r="E75" s="56">
        <v>510000</v>
      </c>
      <c r="F75" s="56">
        <f t="shared" si="9"/>
        <v>0</v>
      </c>
      <c r="G75" s="182"/>
      <c r="H75" s="149"/>
      <c r="I75" s="149"/>
      <c r="J75" s="212"/>
    </row>
    <row r="76" spans="1:10" ht="39.75" customHeight="1">
      <c r="A76" s="159"/>
      <c r="B76" s="49" t="s">
        <v>206</v>
      </c>
      <c r="C76" s="49"/>
      <c r="D76" s="56">
        <f>SUM(D77:D78)</f>
        <v>510000</v>
      </c>
      <c r="E76" s="56">
        <v>510000</v>
      </c>
      <c r="F76" s="56">
        <f t="shared" si="9"/>
        <v>0</v>
      </c>
      <c r="G76" s="182"/>
      <c r="H76" s="149"/>
      <c r="I76" s="149"/>
      <c r="J76" s="232"/>
    </row>
    <row r="77" spans="1:10" ht="30" customHeight="1">
      <c r="A77" s="147"/>
      <c r="B77" s="49"/>
      <c r="C77" s="79" t="s">
        <v>207</v>
      </c>
      <c r="D77" s="56">
        <f>SUM(H77)/1000</f>
        <v>250000</v>
      </c>
      <c r="E77" s="56">
        <v>250000</v>
      </c>
      <c r="F77" s="56">
        <f t="shared" si="9"/>
        <v>0</v>
      </c>
      <c r="G77" s="182"/>
      <c r="H77" s="200">
        <f>SUM(I77)</f>
        <v>250000000</v>
      </c>
      <c r="I77" s="149">
        <v>250000000</v>
      </c>
      <c r="J77" s="232"/>
    </row>
    <row r="78" spans="1:10" ht="30" customHeight="1">
      <c r="A78" s="160"/>
      <c r="B78" s="49"/>
      <c r="C78" s="49" t="s">
        <v>208</v>
      </c>
      <c r="D78" s="199">
        <f>SUM(H78)/1000</f>
        <v>260000</v>
      </c>
      <c r="E78" s="56">
        <v>260000</v>
      </c>
      <c r="F78" s="56">
        <f t="shared" si="9"/>
        <v>0</v>
      </c>
      <c r="G78" s="182" t="s">
        <v>209</v>
      </c>
      <c r="H78" s="200">
        <f>SUM(I78)</f>
        <v>260000000</v>
      </c>
      <c r="I78" s="149">
        <v>260000000</v>
      </c>
      <c r="J78" s="233"/>
    </row>
    <row r="79" spans="1:10" ht="30" customHeight="1">
      <c r="A79" s="108" t="s">
        <v>204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9"/>
        <v>0</v>
      </c>
      <c r="G79" s="182"/>
      <c r="H79" s="86">
        <f>SUM(I79:J79)</f>
        <v>0</v>
      </c>
      <c r="I79" s="149">
        <v>0</v>
      </c>
      <c r="J79" s="232"/>
    </row>
    <row r="80" spans="1:10" ht="30" customHeight="1">
      <c r="A80" s="158"/>
      <c r="B80" s="79" t="s">
        <v>204</v>
      </c>
      <c r="C80" s="49"/>
      <c r="D80" s="56">
        <v>0</v>
      </c>
      <c r="E80" s="56">
        <v>0</v>
      </c>
      <c r="F80" s="56">
        <f t="shared" si="9"/>
        <v>0</v>
      </c>
      <c r="G80" s="182"/>
      <c r="H80" s="86">
        <v>0</v>
      </c>
      <c r="I80" s="149">
        <v>60000000</v>
      </c>
      <c r="J80" s="232"/>
    </row>
    <row r="81" spans="1:10" ht="30" customHeight="1">
      <c r="A81" s="282" t="s">
        <v>210</v>
      </c>
      <c r="B81" s="283"/>
      <c r="C81" s="283"/>
      <c r="D81" s="56">
        <f>SUM(D4,D25,D41,D58,D75,D79)</f>
        <v>21432000</v>
      </c>
      <c r="E81" s="56">
        <v>14303500</v>
      </c>
      <c r="F81" s="57">
        <f>SUM(D81-E81)</f>
        <v>7128500</v>
      </c>
      <c r="G81" s="182"/>
      <c r="H81" s="149"/>
      <c r="I81" s="149"/>
      <c r="J81" s="234"/>
    </row>
    <row r="82" spans="1:21" ht="37.5" customHeight="1">
      <c r="A82" s="108" t="s">
        <v>211</v>
      </c>
      <c r="B82" s="157"/>
      <c r="C82" s="49" t="s">
        <v>45</v>
      </c>
      <c r="D82" s="56">
        <f>SUM(D83+D86+D89+D92)</f>
        <v>335000</v>
      </c>
      <c r="E82" s="56">
        <v>510000</v>
      </c>
      <c r="F82" s="56">
        <f aca="true" t="shared" si="11" ref="F82:F98">D82-E82</f>
        <v>-175000</v>
      </c>
      <c r="G82" s="182"/>
      <c r="H82" s="149"/>
      <c r="I82" s="149"/>
      <c r="J82" s="230"/>
      <c r="N82" s="55"/>
      <c r="O82" s="55"/>
      <c r="P82" s="55"/>
      <c r="Q82" s="55"/>
      <c r="U82" s="55"/>
    </row>
    <row r="83" spans="1:21" ht="29.25" customHeight="1">
      <c r="A83" s="77"/>
      <c r="B83" s="78" t="s">
        <v>212</v>
      </c>
      <c r="C83" s="49"/>
      <c r="D83" s="56">
        <f>SUM(D84:D85)</f>
        <v>0</v>
      </c>
      <c r="E83" s="56">
        <v>0</v>
      </c>
      <c r="F83" s="56">
        <f>D83-E83</f>
        <v>0</v>
      </c>
      <c r="G83" s="182"/>
      <c r="H83" s="151"/>
      <c r="I83" s="151"/>
      <c r="J83" s="235"/>
      <c r="N83" s="55"/>
      <c r="O83" s="55"/>
      <c r="P83" s="55"/>
      <c r="Q83" s="55"/>
      <c r="U83" s="55"/>
    </row>
    <row r="84" spans="1:21" ht="34.5" customHeight="1">
      <c r="A84" s="83"/>
      <c r="B84" s="161"/>
      <c r="C84" s="78" t="s">
        <v>213</v>
      </c>
      <c r="D84" s="56">
        <f>SUM(H84)/1000</f>
        <v>0</v>
      </c>
      <c r="E84" s="56">
        <v>0</v>
      </c>
      <c r="F84" s="56">
        <f>D84-E84</f>
        <v>0</v>
      </c>
      <c r="G84" s="182"/>
      <c r="H84" s="86">
        <f>SUM(I84:J84)</f>
        <v>0</v>
      </c>
      <c r="I84" s="54">
        <v>0</v>
      </c>
      <c r="J84" s="236"/>
      <c r="N84" s="55"/>
      <c r="O84" s="55"/>
      <c r="P84" s="55"/>
      <c r="Q84" s="55"/>
      <c r="U84" s="55"/>
    </row>
    <row r="85" spans="1:21" ht="34.5" customHeight="1">
      <c r="A85" s="99"/>
      <c r="B85" s="162"/>
      <c r="C85" s="78" t="s">
        <v>214</v>
      </c>
      <c r="D85" s="56">
        <f>SUM(H85)/1000</f>
        <v>0</v>
      </c>
      <c r="E85" s="56">
        <v>0</v>
      </c>
      <c r="F85" s="56">
        <f>D85-E85</f>
        <v>0</v>
      </c>
      <c r="G85" s="182" t="s">
        <v>215</v>
      </c>
      <c r="H85" s="86"/>
      <c r="I85" s="163"/>
      <c r="J85" s="237"/>
      <c r="N85" s="55"/>
      <c r="O85" s="55"/>
      <c r="P85" s="55"/>
      <c r="Q85" s="55"/>
      <c r="U85" s="55"/>
    </row>
    <row r="86" spans="1:21" ht="42.75" customHeight="1">
      <c r="A86" s="77"/>
      <c r="B86" s="157" t="s">
        <v>216</v>
      </c>
      <c r="C86" s="49"/>
      <c r="D86" s="56">
        <f>SUM(D87:D88)</f>
        <v>335000</v>
      </c>
      <c r="E86" s="56">
        <v>510000</v>
      </c>
      <c r="F86" s="56">
        <f t="shared" si="11"/>
        <v>-175000</v>
      </c>
      <c r="G86" s="182"/>
      <c r="H86" s="151"/>
      <c r="I86" s="151"/>
      <c r="J86" s="235"/>
      <c r="N86" s="55"/>
      <c r="O86" s="55"/>
      <c r="P86" s="55"/>
      <c r="Q86" s="55"/>
      <c r="U86" s="55"/>
    </row>
    <row r="87" spans="1:21" ht="37.5" customHeight="1">
      <c r="A87" s="83"/>
      <c r="B87" s="161"/>
      <c r="C87" s="157" t="s">
        <v>217</v>
      </c>
      <c r="D87" s="56">
        <f>SUM(H87)/1000</f>
        <v>300000</v>
      </c>
      <c r="E87" s="56">
        <v>500000</v>
      </c>
      <c r="F87" s="56">
        <f t="shared" si="11"/>
        <v>-200000</v>
      </c>
      <c r="G87" s="182" t="s">
        <v>218</v>
      </c>
      <c r="H87" s="200">
        <f>SUM(I87)</f>
        <v>300000000</v>
      </c>
      <c r="I87" s="54">
        <v>300000000</v>
      </c>
      <c r="J87" s="238"/>
      <c r="N87" s="55"/>
      <c r="O87" s="55"/>
      <c r="P87" s="55"/>
      <c r="Q87" s="55"/>
      <c r="U87" s="55"/>
    </row>
    <row r="88" spans="1:21" ht="37.5" customHeight="1">
      <c r="A88" s="99"/>
      <c r="B88" s="162"/>
      <c r="C88" s="157" t="s">
        <v>219</v>
      </c>
      <c r="D88" s="56">
        <f>SUM(H88)/1000</f>
        <v>35000</v>
      </c>
      <c r="E88" s="56">
        <v>10000</v>
      </c>
      <c r="F88" s="56">
        <f t="shared" si="11"/>
        <v>25000</v>
      </c>
      <c r="G88" s="182" t="s">
        <v>220</v>
      </c>
      <c r="H88" s="200">
        <f>SUM(I88)</f>
        <v>35000000</v>
      </c>
      <c r="I88" s="163">
        <v>35000000</v>
      </c>
      <c r="J88" s="237"/>
      <c r="N88" s="55"/>
      <c r="O88" s="55"/>
      <c r="P88" s="55"/>
      <c r="Q88" s="55"/>
      <c r="U88" s="55"/>
    </row>
    <row r="89" spans="1:21" ht="37.5" customHeight="1">
      <c r="A89" s="77"/>
      <c r="B89" s="78" t="s">
        <v>221</v>
      </c>
      <c r="C89" s="49"/>
      <c r="D89" s="56">
        <f>SUM(D90:D91)</f>
        <v>0</v>
      </c>
      <c r="E89" s="56">
        <v>0</v>
      </c>
      <c r="F89" s="56">
        <f t="shared" si="11"/>
        <v>0</v>
      </c>
      <c r="G89" s="182"/>
      <c r="H89" s="151"/>
      <c r="I89" s="151"/>
      <c r="J89" s="235"/>
      <c r="N89" s="55"/>
      <c r="O89" s="55"/>
      <c r="P89" s="55"/>
      <c r="Q89" s="55"/>
      <c r="U89" s="55"/>
    </row>
    <row r="90" spans="1:21" ht="37.5" customHeight="1">
      <c r="A90" s="83"/>
      <c r="B90" s="161"/>
      <c r="C90" s="78" t="s">
        <v>222</v>
      </c>
      <c r="D90" s="56">
        <f>SUM(H90)/1000</f>
        <v>0</v>
      </c>
      <c r="E90" s="56">
        <v>0</v>
      </c>
      <c r="F90" s="56">
        <f t="shared" si="11"/>
        <v>0</v>
      </c>
      <c r="G90" s="182"/>
      <c r="H90" s="86">
        <f>SUM(I90:J90)</f>
        <v>0</v>
      </c>
      <c r="I90" s="54">
        <v>0</v>
      </c>
      <c r="J90" s="236"/>
      <c r="N90" s="55"/>
      <c r="O90" s="55"/>
      <c r="P90" s="55"/>
      <c r="Q90" s="55"/>
      <c r="U90" s="55"/>
    </row>
    <row r="91" spans="1:21" ht="37.5" customHeight="1">
      <c r="A91" s="99"/>
      <c r="B91" s="162"/>
      <c r="C91" s="78" t="s">
        <v>223</v>
      </c>
      <c r="D91" s="56">
        <f>SUM(H91)/1000</f>
        <v>0</v>
      </c>
      <c r="E91" s="56">
        <v>0</v>
      </c>
      <c r="F91" s="56">
        <f t="shared" si="11"/>
        <v>0</v>
      </c>
      <c r="G91" s="182"/>
      <c r="H91" s="86">
        <f>SUM(I91:J91)</f>
        <v>0</v>
      </c>
      <c r="I91" s="163">
        <v>0</v>
      </c>
      <c r="J91" s="237"/>
      <c r="N91" s="55"/>
      <c r="O91" s="55"/>
      <c r="P91" s="55"/>
      <c r="Q91" s="55"/>
      <c r="U91" s="55"/>
    </row>
    <row r="92" spans="1:21" ht="37.5" customHeight="1">
      <c r="A92" s="77"/>
      <c r="B92" s="78" t="s">
        <v>224</v>
      </c>
      <c r="C92" s="49"/>
      <c r="D92" s="56">
        <f>SUM(D93:D94)</f>
        <v>0</v>
      </c>
      <c r="E92" s="56">
        <v>0</v>
      </c>
      <c r="F92" s="56">
        <f>D92-E92</f>
        <v>0</v>
      </c>
      <c r="G92" s="182"/>
      <c r="H92" s="151"/>
      <c r="I92" s="151"/>
      <c r="J92" s="235"/>
      <c r="N92" s="55"/>
      <c r="O92" s="55"/>
      <c r="P92" s="55"/>
      <c r="Q92" s="55"/>
      <c r="U92" s="55"/>
    </row>
    <row r="93" spans="1:21" ht="37.5" customHeight="1">
      <c r="A93" s="83"/>
      <c r="B93" s="161"/>
      <c r="C93" s="78" t="s">
        <v>225</v>
      </c>
      <c r="D93" s="56">
        <f>SUM(H93)/1000</f>
        <v>0</v>
      </c>
      <c r="E93" s="56">
        <v>0</v>
      </c>
      <c r="F93" s="56">
        <f>D93-E93</f>
        <v>0</v>
      </c>
      <c r="G93" s="193" t="s">
        <v>239</v>
      </c>
      <c r="H93" s="86"/>
      <c r="I93" s="54"/>
      <c r="J93" s="236"/>
      <c r="N93" s="55"/>
      <c r="O93" s="55"/>
      <c r="P93" s="55"/>
      <c r="Q93" s="55"/>
      <c r="U93" s="55"/>
    </row>
    <row r="94" spans="1:21" ht="37.5" customHeight="1">
      <c r="A94" s="99"/>
      <c r="B94" s="162"/>
      <c r="C94" s="78" t="s">
        <v>226</v>
      </c>
      <c r="D94" s="56">
        <f>SUM(H94)/1000</f>
        <v>0</v>
      </c>
      <c r="E94" s="56">
        <v>0</v>
      </c>
      <c r="F94" s="56">
        <f>D94-E94</f>
        <v>0</v>
      </c>
      <c r="G94" s="182"/>
      <c r="H94" s="86">
        <f>SUM(I94:J94)</f>
        <v>0</v>
      </c>
      <c r="I94" s="163">
        <v>0</v>
      </c>
      <c r="J94" s="237"/>
      <c r="N94" s="55"/>
      <c r="O94" s="55"/>
      <c r="P94" s="55"/>
      <c r="Q94" s="55"/>
      <c r="U94" s="55"/>
    </row>
    <row r="95" spans="1:21" ht="30" customHeight="1">
      <c r="A95" s="100" t="s">
        <v>227</v>
      </c>
      <c r="B95" s="157"/>
      <c r="C95" s="49"/>
      <c r="D95" s="56">
        <f>SUM(D96)</f>
        <v>60000</v>
      </c>
      <c r="E95" s="56">
        <v>90000</v>
      </c>
      <c r="F95" s="56">
        <f t="shared" si="11"/>
        <v>-30000</v>
      </c>
      <c r="G95" s="182"/>
      <c r="H95" s="151"/>
      <c r="I95" s="151"/>
      <c r="J95" s="239"/>
      <c r="N95" s="55"/>
      <c r="O95" s="55"/>
      <c r="P95" s="55"/>
      <c r="Q95" s="55"/>
      <c r="U95" s="55"/>
    </row>
    <row r="96" spans="1:21" ht="30" customHeight="1">
      <c r="A96" s="140"/>
      <c r="B96" s="49" t="s">
        <v>228</v>
      </c>
      <c r="C96" s="49"/>
      <c r="D96" s="56">
        <f>SUM(D97:D98)</f>
        <v>60000</v>
      </c>
      <c r="E96" s="56">
        <v>90000</v>
      </c>
      <c r="F96" s="56">
        <f t="shared" si="11"/>
        <v>-30000</v>
      </c>
      <c r="G96" s="182"/>
      <c r="H96" s="149"/>
      <c r="I96" s="149"/>
      <c r="J96" s="212"/>
      <c r="N96" s="55"/>
      <c r="O96" s="55"/>
      <c r="P96" s="55"/>
      <c r="Q96" s="55"/>
      <c r="U96" s="55"/>
    </row>
    <row r="97" spans="1:21" ht="30" customHeight="1">
      <c r="A97" s="142"/>
      <c r="B97" s="161"/>
      <c r="C97" s="157" t="s">
        <v>229</v>
      </c>
      <c r="D97" s="56">
        <f>SUM(H97)/1000</f>
        <v>30000</v>
      </c>
      <c r="E97" s="56">
        <v>70000</v>
      </c>
      <c r="F97" s="56">
        <f t="shared" si="11"/>
        <v>-40000</v>
      </c>
      <c r="G97" s="182" t="s">
        <v>230</v>
      </c>
      <c r="H97" s="200">
        <f>SUM(I97)</f>
        <v>30000000</v>
      </c>
      <c r="I97" s="149">
        <v>30000000</v>
      </c>
      <c r="J97" s="212"/>
      <c r="N97" s="55"/>
      <c r="O97" s="55"/>
      <c r="P97" s="55"/>
      <c r="Q97" s="55"/>
      <c r="U97" s="55"/>
    </row>
    <row r="98" spans="1:21" ht="30" customHeight="1">
      <c r="A98" s="152"/>
      <c r="B98" s="150"/>
      <c r="C98" s="191" t="s">
        <v>231</v>
      </c>
      <c r="D98" s="56">
        <f>SUM(H98)/1000</f>
        <v>30000</v>
      </c>
      <c r="E98" s="56">
        <v>20000</v>
      </c>
      <c r="F98" s="56">
        <f t="shared" si="11"/>
        <v>10000</v>
      </c>
      <c r="G98" s="182" t="s">
        <v>232</v>
      </c>
      <c r="H98" s="200">
        <f>SUM(I98)</f>
        <v>30000000</v>
      </c>
      <c r="I98" s="149">
        <v>30000000</v>
      </c>
      <c r="J98" s="212"/>
      <c r="N98" s="55"/>
      <c r="O98" s="55"/>
      <c r="P98" s="55"/>
      <c r="Q98" s="55"/>
      <c r="U98" s="55"/>
    </row>
    <row r="99" spans="1:21" ht="30" customHeight="1">
      <c r="A99" s="280" t="s">
        <v>233</v>
      </c>
      <c r="B99" s="281"/>
      <c r="C99" s="281"/>
      <c r="D99" s="56">
        <f>SUM(D82,D95)</f>
        <v>395000</v>
      </c>
      <c r="E99" s="56">
        <v>600000</v>
      </c>
      <c r="F99" s="56">
        <f>D99-E99</f>
        <v>-205000</v>
      </c>
      <c r="G99" s="56"/>
      <c r="H99" s="149"/>
      <c r="I99" s="149"/>
      <c r="J99" s="212"/>
      <c r="N99" s="55"/>
      <c r="O99" s="55"/>
      <c r="P99" s="55"/>
      <c r="Q99" s="55"/>
      <c r="U99" s="55"/>
    </row>
    <row r="100" spans="1:21" ht="30" customHeight="1">
      <c r="A100" s="284" t="s">
        <v>259</v>
      </c>
      <c r="B100" s="285"/>
      <c r="C100" s="286"/>
      <c r="D100" s="194">
        <f>SUM(H100/1000)</f>
        <v>270000</v>
      </c>
      <c r="E100" s="194">
        <v>200000</v>
      </c>
      <c r="F100" s="194">
        <f>D100-E100</f>
        <v>70000</v>
      </c>
      <c r="G100" s="199" t="s">
        <v>259</v>
      </c>
      <c r="H100" s="149">
        <v>270000000</v>
      </c>
      <c r="I100" s="149"/>
      <c r="J100" s="212"/>
      <c r="N100" s="55"/>
      <c r="O100" s="55"/>
      <c r="P100" s="55"/>
      <c r="Q100" s="55"/>
      <c r="U100" s="55"/>
    </row>
    <row r="101" spans="1:21" ht="30" customHeight="1">
      <c r="A101" s="280" t="s">
        <v>234</v>
      </c>
      <c r="B101" s="281"/>
      <c r="C101" s="281"/>
      <c r="D101" s="56">
        <f>SUM(H101)/1000</f>
        <v>7537188</v>
      </c>
      <c r="E101" s="56">
        <v>5150956</v>
      </c>
      <c r="F101" s="56">
        <f>D101-E101</f>
        <v>2386232</v>
      </c>
      <c r="G101" s="56" t="s">
        <v>235</v>
      </c>
      <c r="H101" s="163">
        <v>7537188000</v>
      </c>
      <c r="I101" s="149"/>
      <c r="J101" s="212"/>
      <c r="N101" s="55"/>
      <c r="O101" s="55"/>
      <c r="P101" s="55"/>
      <c r="Q101" s="55"/>
      <c r="U101" s="55"/>
    </row>
    <row r="102" spans="1:21" ht="30" customHeight="1">
      <c r="A102" s="292" t="s">
        <v>236</v>
      </c>
      <c r="B102" s="293"/>
      <c r="C102" s="293"/>
      <c r="D102" s="114">
        <f>SUM(D81,D101,D100,D99)</f>
        <v>29634188</v>
      </c>
      <c r="E102" s="114">
        <v>20254456</v>
      </c>
      <c r="F102" s="164">
        <f>SUM(D102-E102)</f>
        <v>9379732</v>
      </c>
      <c r="G102" s="114"/>
      <c r="H102" s="165"/>
      <c r="I102" s="165"/>
      <c r="J102" s="221"/>
      <c r="N102" s="55"/>
      <c r="O102" s="55"/>
      <c r="P102" s="55"/>
      <c r="Q102" s="55"/>
      <c r="U102" s="55"/>
    </row>
    <row r="103" spans="1:21" ht="30" customHeight="1" hidden="1">
      <c r="A103" s="142">
        <v>3100</v>
      </c>
      <c r="B103" s="166"/>
      <c r="C103" s="144"/>
      <c r="D103" s="90"/>
      <c r="E103" s="90"/>
      <c r="F103" s="167"/>
      <c r="G103" s="168"/>
      <c r="H103" s="168"/>
      <c r="I103" s="168"/>
      <c r="J103" s="168"/>
      <c r="N103" s="55"/>
      <c r="O103" s="55"/>
      <c r="P103" s="55"/>
      <c r="Q103" s="55"/>
      <c r="U103" s="55"/>
    </row>
    <row r="104" spans="1:21" ht="30" customHeight="1" hidden="1">
      <c r="A104" s="152" t="s">
        <v>237</v>
      </c>
      <c r="B104" s="169"/>
      <c r="C104" s="150"/>
      <c r="D104" s="94">
        <f>D106</f>
        <v>0</v>
      </c>
      <c r="E104" s="94">
        <f>E106</f>
        <v>0</v>
      </c>
      <c r="F104" s="170">
        <f>D104-E104</f>
        <v>0</v>
      </c>
      <c r="G104" s="171"/>
      <c r="H104" s="171"/>
      <c r="I104" s="171"/>
      <c r="J104" s="171"/>
      <c r="N104" s="55"/>
      <c r="O104" s="55"/>
      <c r="P104" s="55"/>
      <c r="Q104" s="55"/>
      <c r="U104" s="55"/>
    </row>
    <row r="105" spans="1:21" ht="30" customHeight="1" hidden="1">
      <c r="A105" s="142"/>
      <c r="B105" s="166"/>
      <c r="C105" s="144"/>
      <c r="D105" s="90"/>
      <c r="E105" s="90"/>
      <c r="F105" s="167"/>
      <c r="G105" s="168"/>
      <c r="H105" s="168"/>
      <c r="I105" s="168"/>
      <c r="J105" s="168"/>
      <c r="N105" s="55"/>
      <c r="O105" s="55"/>
      <c r="P105" s="55"/>
      <c r="Q105" s="55"/>
      <c r="U105" s="55"/>
    </row>
    <row r="106" spans="1:21" ht="30" customHeight="1" hidden="1">
      <c r="A106" s="142"/>
      <c r="B106" s="166"/>
      <c r="C106" s="150"/>
      <c r="D106" s="94">
        <f>D108</f>
        <v>0</v>
      </c>
      <c r="E106" s="94">
        <f>E108</f>
        <v>0</v>
      </c>
      <c r="F106" s="170">
        <f>D106-E106</f>
        <v>0</v>
      </c>
      <c r="G106" s="171"/>
      <c r="H106" s="171"/>
      <c r="I106" s="171"/>
      <c r="J106" s="171"/>
      <c r="N106" s="55"/>
      <c r="O106" s="55"/>
      <c r="P106" s="55"/>
      <c r="Q106" s="55"/>
      <c r="U106" s="55"/>
    </row>
    <row r="107" spans="1:21" ht="30" customHeight="1" hidden="1">
      <c r="A107" s="142"/>
      <c r="B107" s="166"/>
      <c r="C107" s="144">
        <v>3111</v>
      </c>
      <c r="D107" s="90"/>
      <c r="E107" s="90"/>
      <c r="F107" s="167"/>
      <c r="G107" s="168"/>
      <c r="H107" s="168"/>
      <c r="I107" s="168"/>
      <c r="J107" s="168"/>
      <c r="N107" s="55"/>
      <c r="O107" s="55"/>
      <c r="P107" s="55"/>
      <c r="Q107" s="55"/>
      <c r="U107" s="55"/>
    </row>
    <row r="108" spans="1:21" ht="30" customHeight="1" hidden="1">
      <c r="A108" s="172"/>
      <c r="B108" s="173"/>
      <c r="C108" s="174" t="s">
        <v>237</v>
      </c>
      <c r="D108" s="175">
        <v>0</v>
      </c>
      <c r="E108" s="175">
        <v>0</v>
      </c>
      <c r="F108" s="176">
        <f>D108-E108</f>
        <v>0</v>
      </c>
      <c r="G108" s="177"/>
      <c r="H108" s="177"/>
      <c r="I108" s="177"/>
      <c r="J108" s="177"/>
      <c r="N108" s="55"/>
      <c r="O108" s="55"/>
      <c r="P108" s="55"/>
      <c r="Q108" s="55"/>
      <c r="U108" s="55"/>
    </row>
    <row r="109" spans="4:21" ht="20.25" customHeight="1">
      <c r="D109" s="58">
        <f>SUM('(수입-교육부)'!D68-'(지출-교육부)'!D102)</f>
        <v>0.44099999964237213</v>
      </c>
      <c r="E109" s="58">
        <f>SUM('[3](수입-교육부)'!E89-'[3](지출-교육부)'!E109)</f>
        <v>0</v>
      </c>
      <c r="F109" s="58"/>
      <c r="G109" s="58"/>
      <c r="H109" s="58"/>
      <c r="I109" s="58"/>
      <c r="J109" s="58"/>
      <c r="N109" s="55"/>
      <c r="O109" s="55"/>
      <c r="P109" s="55"/>
      <c r="Q109" s="55"/>
      <c r="U109" s="55"/>
    </row>
    <row r="110" spans="4:21" ht="20.25" customHeight="1">
      <c r="D110" s="58"/>
      <c r="E110" s="58"/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1:21" ht="20.25" customHeight="1">
      <c r="A117" s="55"/>
      <c r="B117" s="55"/>
      <c r="C117" s="55"/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</sheetData>
  <sheetProtection/>
  <mergeCells count="12">
    <mergeCell ref="A101:C101"/>
    <mergeCell ref="A102:C102"/>
    <mergeCell ref="I2:I3"/>
    <mergeCell ref="G2:G3"/>
    <mergeCell ref="G27:G32"/>
    <mergeCell ref="G6:G11"/>
    <mergeCell ref="A99:C99"/>
    <mergeCell ref="A81:C81"/>
    <mergeCell ref="A100:C100"/>
    <mergeCell ref="A2:C2"/>
    <mergeCell ref="J2:J3"/>
    <mergeCell ref="H2:H3"/>
  </mergeCells>
  <printOptions horizontalCentered="1"/>
  <pageMargins left="0.49" right="0.1968503937007874" top="0.46" bottom="0.28" header="0.43" footer="0.25"/>
  <pageSetup horizontalDpi="300" verticalDpi="3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2018-01-19T11:00:12Z</cp:lastPrinted>
  <dcterms:created xsi:type="dcterms:W3CDTF">2002-05-14T00:41:45Z</dcterms:created>
  <dcterms:modified xsi:type="dcterms:W3CDTF">2018-01-19T11:10:44Z</dcterms:modified>
  <cp:category/>
  <cp:version/>
  <cp:contentType/>
  <cp:contentStatus/>
</cp:coreProperties>
</file>